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mployee Withholding" sheetId="1" state="visible" r:id="rId1"/>
    <sheet xmlns:r="http://schemas.openxmlformats.org/officeDocument/2006/relationships" name="W-4 Calculator"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quot;$&quot;#,##0"/>
    <numFmt numFmtId="165" formatCode="&quot;$&quot;#,##0.00"/>
  </numFmts>
  <fonts count="5">
    <font>
      <name val="Calibri"/>
      <family val="2"/>
      <color theme="1"/>
      <sz val="11"/>
      <scheme val="minor"/>
    </font>
    <font>
      <name val="Calibri"/>
      <b val="1"/>
      <color rgb="000F766E"/>
      <sz val="16"/>
    </font>
    <font>
      <name val="Calibri"/>
      <b val="1"/>
      <color rgb="00FFFFFF"/>
      <sz val="11"/>
    </font>
    <font>
      <name val="Calibri"/>
      <color rgb="00111827"/>
      <sz val="10"/>
    </font>
    <font>
      <name val="Calibri"/>
      <b val="1"/>
      <color rgb="00111827"/>
      <sz val="11"/>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xf>
    <xf numFmtId="164" fontId="3" fillId="4" borderId="1" applyAlignment="1" pivotButton="0" quotePrefix="0" xfId="0">
      <alignment horizontal="center" vertical="center" wrapText="1"/>
    </xf>
    <xf numFmtId="164" fontId="3" fillId="3" borderId="1" applyAlignment="1" pivotButton="0" quotePrefix="0" xfId="0">
      <alignment horizontal="center" vertical="center" wrapText="1"/>
    </xf>
    <xf numFmtId="165"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5" borderId="1" applyAlignment="1" pivotButton="0" quotePrefix="0" xfId="0">
      <alignment horizontal="left" vertical="center"/>
    </xf>
    <xf numFmtId="164" fontId="3" fillId="5" borderId="1" applyAlignment="1" pivotButton="0" quotePrefix="0" xfId="0">
      <alignment horizontal="center" vertical="center" wrapText="1"/>
    </xf>
    <xf numFmtId="0" fontId="4" fillId="6" borderId="1" applyAlignment="1" pivotButton="0" quotePrefix="0" xfId="0">
      <alignment horizontal="center" vertical="center" wrapText="1"/>
    </xf>
    <xf numFmtId="0" fontId="4" fillId="6" borderId="1" pivotButton="0" quotePrefix="0" xfId="0"/>
    <xf numFmtId="164" fontId="4" fillId="6" borderId="1" applyAlignment="1" pivotButton="0" quotePrefix="0" xfId="0">
      <alignment horizontal="center" vertical="center" wrapText="1"/>
    </xf>
    <xf numFmtId="0" fontId="1" fillId="0" borderId="0" pivotButton="0" quotePrefix="0" xfId="0"/>
    <xf numFmtId="0" fontId="2" fillId="6" borderId="1" applyAlignment="1" pivotButton="0" quotePrefix="0" xfId="0">
      <alignment horizontal="center" vertical="center" wrapText="1"/>
    </xf>
    <xf numFmtId="0" fontId="0" fillId="0" borderId="1" pivotButton="0" quotePrefix="0" xfId="0"/>
    <xf numFmtId="164" fontId="0" fillId="0" borderId="1" pivotButton="0" quotePrefix="0" xfId="0"/>
    <xf numFmtId="0" fontId="4" fillId="0" borderId="0" pivotButton="0" quotePrefix="0" xfId="0"/>
    <xf numFmtId="9" fontId="0" fillId="0" borderId="1" pivotButton="0" quotePrefix="0" xfId="0"/>
    <xf numFmtId="165" fontId="0" fillId="0" borderId="1" pivotButton="0" quotePrefix="0" xfId="0"/>
    <xf numFmtId="0" fontId="4" fillId="0" borderId="1" pivotButton="0" quotePrefix="0" xfId="0"/>
    <xf numFmtId="0" fontId="0" fillId="0" borderId="4" pivotButton="0" quotePrefix="0" xfId="0"/>
    <xf numFmtId="0" fontId="0" fillId="0" borderId="5" pivotButton="0" quotePrefix="0" xfId="0"/>
    <xf numFmtId="0" fontId="0" fillId="0" borderId="1" applyAlignment="1" pivotButton="0" quotePrefix="0" xfId="0">
      <alignment horizontal="center" vertical="center" wrapText="1"/>
    </xf>
    <xf numFmtId="164" fontId="0" fillId="0" borderId="1" applyAlignment="1" pivotButton="0" quotePrefix="0" xfId="0">
      <alignment horizontal="center" vertical="center" wrapText="1"/>
    </xf>
    <xf numFmtId="0" fontId="3" fillId="3" borderId="1" pivotButton="0" quotePrefix="0" xfId="0"/>
    <xf numFmtId="1" fontId="4" fillId="0" borderId="1" applyAlignment="1" pivotButton="0" quotePrefix="0" xfId="0">
      <alignment horizontal="center" vertical="center" wrapText="1"/>
    </xf>
    <xf numFmtId="0" fontId="3" fillId="5" borderId="1" pivotButton="0" quotePrefix="0" xfId="0"/>
    <xf numFmtId="164" fontId="4" fillId="0" borderId="1" applyAlignment="1" pivotButton="0" quotePrefix="0" xfId="0">
      <alignment horizontal="center" vertical="center" wrapText="1"/>
    </xf>
    <xf numFmtId="0" fontId="2" fillId="6" borderId="1" pivotButton="0" quotePrefix="0" xfId="0"/>
    <xf numFmtId="0" fontId="4" fillId="3" borderId="1" applyAlignment="1" pivotButton="0" quotePrefix="0" xfId="0">
      <alignment horizontal="left" vertical="top" wrapText="1"/>
    </xf>
    <xf numFmtId="0" fontId="3" fillId="0" borderId="1" applyAlignment="1" pivotButton="0" quotePrefix="0" xfId="0">
      <alignment horizontal="left" vertical="top" wrapText="1"/>
    </xf>
  </cellXfs>
  <cellStyles count="1">
    <cellStyle name="Normal" xfId="0" builtinId="0" hidden="0"/>
  </cellStyles>
  <dxfs count="2">
    <dxf>
      <font>
        <name val="Calibri"/>
        <b val="1"/>
        <color rgb="0022C55E"/>
        <sz val="10"/>
      </font>
    </dxf>
    <dxf>
      <font>
        <name val="Calibri"/>
        <b val="1"/>
        <color rgb="00DC2626"/>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Estimated Tax Liability vs Projected Withholding</a:t>
            </a:r>
          </a:p>
        </rich>
      </tx>
    </title>
    <plotArea>
      <barChart>
        <barDir val="col"/>
        <grouping val="clustered"/>
        <ser>
          <idx val="0"/>
          <order val="0"/>
          <tx>
            <strRef>
              <f>'Employee Withholding'!P2</f>
            </strRef>
          </tx>
          <spPr>
            <a:solidFill xmlns:a="http://schemas.openxmlformats.org/drawingml/2006/main">
              <a:srgbClr val="0F766E"/>
            </a:solidFill>
            <a:ln xmlns:a="http://schemas.openxmlformats.org/drawingml/2006/main">
              <a:prstDash val="solid"/>
            </a:ln>
          </spPr>
          <cat>
            <numRef>
              <f>'Employee Withholding'!$B$3:$B$11</f>
            </numRef>
          </cat>
          <val>
            <numRef>
              <f>'Employee Withholding'!$P$3:$P$11</f>
            </numRef>
          </val>
        </ser>
        <ser>
          <idx val="1"/>
          <order val="1"/>
          <tx>
            <strRef>
              <f>'Employee Withholding'!S2</f>
            </strRef>
          </tx>
          <spPr>
            <a:solidFill xmlns:a="http://schemas.openxmlformats.org/drawingml/2006/main">
              <a:srgbClr val="14B8A6"/>
            </a:solidFill>
            <a:ln xmlns:a="http://schemas.openxmlformats.org/drawingml/2006/main">
              <a:prstDash val="solid"/>
            </a:ln>
          </spPr>
          <cat>
            <numRef>
              <f>'Employee Withholding'!$B$3:$B$11</f>
            </numRef>
          </cat>
          <val>
            <numRef>
              <f>'Employee Withholding'!$S$3:$S$11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USD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Filing Status Distribution</a:t>
            </a:r>
          </a:p>
        </rich>
      </tx>
    </title>
    <plotArea>
      <pieChart>
        <varyColors val="1"/>
        <ser>
          <idx val="0"/>
          <order val="0"/>
          <tx>
            <strRef>
              <f>'Dashboard'!B14</f>
            </strRef>
          </tx>
          <spPr>
            <a:ln xmlns:a="http://schemas.openxmlformats.org/drawingml/2006/main">
              <a:prstDash val="solid"/>
            </a:ln>
          </spPr>
          <cat>
            <numRef>
              <f>'Dashboard'!$A$15:$A$17</f>
            </numRef>
          </cat>
          <val>
            <numRef>
              <f>'Dashboard'!$B$15:$B$17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18</row>
      <rowOff>0</rowOff>
    </from>
    <ext cx="8640000" cy="39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18</row>
      <rowOff>0</rowOff>
    </from>
    <ext cx="4320000" cy="396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U12"/>
  <sheetViews>
    <sheetView workbookViewId="0">
      <pane ySplit="2" topLeftCell="A3" activePane="bottomLeft" state="frozen"/>
      <selection pane="bottomLeft" activeCell="A1" sqref="A1"/>
    </sheetView>
  </sheetViews>
  <sheetFormatPr baseColWidth="8" defaultRowHeight="15"/>
  <cols>
    <col width="11" customWidth="1" min="1" max="1"/>
    <col width="18" customWidth="1" min="2" max="2"/>
    <col width="16" customWidth="1" min="3" max="3"/>
    <col width="20" customWidth="1" min="4" max="4"/>
    <col width="13" customWidth="1" min="5" max="5"/>
    <col width="12" customWidth="1" min="6" max="6"/>
    <col width="15" customWidth="1" min="7" max="7"/>
    <col width="13" customWidth="1" min="8" max="8"/>
    <col width="12" customWidth="1" min="9" max="9"/>
    <col width="13" customWidth="1" min="10" max="10"/>
    <col width="15" customWidth="1" min="11" max="11"/>
    <col width="16" customWidth="1" min="12" max="12"/>
    <col width="15" customWidth="1" min="13" max="13"/>
    <col width="14" customWidth="1" min="14" max="14"/>
    <col width="14" customWidth="1" min="15" max="15"/>
    <col width="15" customWidth="1" min="16" max="16"/>
    <col width="16" customWidth="1" min="17" max="17"/>
    <col width="16" customWidth="1" min="18" max="18"/>
    <col width="16" customWidth="1" min="19" max="19"/>
    <col width="15" customWidth="1" min="20" max="20"/>
    <col width="15" customWidth="1" min="21" max="21"/>
  </cols>
  <sheetData>
    <row r="1">
      <c r="A1" s="1" t="inlineStr">
        <is>
          <t>W-4 Paycheck Withholding Estimator — Employee Data (Tax Year 2026)</t>
        </is>
      </c>
    </row>
    <row r="2">
      <c r="A2" s="2" t="inlineStr">
        <is>
          <t>Employee ID</t>
        </is>
      </c>
      <c r="B2" s="2" t="inlineStr">
        <is>
          <t>Employee Name</t>
        </is>
      </c>
      <c r="C2" s="2" t="inlineStr">
        <is>
          <t>Location</t>
        </is>
      </c>
      <c r="D2" s="2" t="inlineStr">
        <is>
          <t>Filing Status</t>
        </is>
      </c>
      <c r="E2" s="2" t="inlineStr">
        <is>
          <t>Pay Frequency</t>
        </is>
      </c>
      <c r="F2" s="2" t="inlineStr">
        <is>
          <t>Pay Periods/Yr</t>
        </is>
      </c>
      <c r="G2" s="2" t="inlineStr">
        <is>
          <t>Annual Gross Salary</t>
        </is>
      </c>
      <c r="H2" s="2" t="inlineStr">
        <is>
          <t>Other Income (4a)</t>
        </is>
      </c>
      <c r="I2" s="2" t="inlineStr">
        <is>
          <t>Deductions (4b)</t>
        </is>
      </c>
      <c r="J2" s="2" t="inlineStr">
        <is>
          <t>Standard Deduction</t>
        </is>
      </c>
      <c r="K2" s="2" t="inlineStr">
        <is>
          <t>Federal Taxable Income</t>
        </is>
      </c>
      <c r="L2" s="2" t="inlineStr">
        <is>
          <t>Qualifying Children Credit (3a)</t>
        </is>
      </c>
      <c r="M2" s="2" t="inlineStr">
        <is>
          <t>Other Dependents Credit (3b)</t>
        </is>
      </c>
      <c r="N2" s="2" t="inlineStr">
        <is>
          <t>Total Dependent Credits</t>
        </is>
      </c>
      <c r="O2" s="2" t="inlineStr">
        <is>
          <t>Est. Tax Before Credits</t>
        </is>
      </c>
      <c r="P2" s="2" t="inlineStr">
        <is>
          <t>Est. Annual Tax Liability</t>
        </is>
      </c>
      <c r="Q2" s="2" t="inlineStr">
        <is>
          <t>Extra Withholding/Paycheck (4c)</t>
        </is>
      </c>
      <c r="R2" s="2" t="inlineStr">
        <is>
          <t>Current Withholding/Paycheck</t>
        </is>
      </c>
      <c r="S2" s="2" t="inlineStr">
        <is>
          <t>Total Annual Withholding</t>
        </is>
      </c>
      <c r="T2" s="2" t="inlineStr">
        <is>
          <t>Projected Refund/(Owed)</t>
        </is>
      </c>
      <c r="U2" s="2" t="inlineStr">
        <is>
          <t>Status</t>
        </is>
      </c>
    </row>
    <row r="3">
      <c r="A3" s="3" t="inlineStr">
        <is>
          <t>EMP-001</t>
        </is>
      </c>
      <c r="B3" s="4" t="inlineStr">
        <is>
          <t>Michael Johnson</t>
        </is>
      </c>
      <c r="C3" s="4" t="inlineStr">
        <is>
          <t>Austin, TX</t>
        </is>
      </c>
      <c r="D3" s="4" t="inlineStr">
        <is>
          <t>Single</t>
        </is>
      </c>
      <c r="E3" s="4" t="inlineStr">
        <is>
          <t>Biweekly</t>
        </is>
      </c>
      <c r="F3" s="3">
        <f>IFERROR(VLOOKUP(E3,'W-4 Calculator'!$D$4:$E$7,2,FALSE),26)</f>
        <v/>
      </c>
      <c r="G3" s="5" t="n">
        <v>95000</v>
      </c>
      <c r="H3" s="5" t="n">
        <v>0</v>
      </c>
      <c r="I3" s="5" t="n">
        <v>0</v>
      </c>
      <c r="J3" s="6">
        <f>IFERROR(VLOOKUP(D3,'W-4 Calculator'!$A$4:$B$6,2,FALSE),15000)</f>
        <v/>
      </c>
      <c r="K3" s="6">
        <f>MAX(0,G3+H3-I3-J3)</f>
        <v/>
      </c>
      <c r="L3" s="5" t="n">
        <v>2000</v>
      </c>
      <c r="M3" s="5" t="n">
        <v>0</v>
      </c>
      <c r="N3" s="6">
        <f>L3+M3</f>
        <v/>
      </c>
      <c r="O3" s="6">
        <f>IFERROR(IF(D3="Single",VLOOKUP(K3,'W-4 Calculator'!$A$11:$C$17,3,TRUE)+(K3-VLOOKUP(K3,'W-4 Calculator'!$A$11:$C$17,1,TRUE))*VLOOKUP(K3,'W-4 Calculator'!$A$11:$C$17,2,TRUE),IF(D3="Married Filing Jointly",VLOOKUP(K3,'W-4 Calculator'!$E$11:$G$17,3,TRUE)+(K3-VLOOKUP(K3,'W-4 Calculator'!$E$11:$G$17,1,TRUE))*VLOOKUP(K3,'W-4 Calculator'!$E$11:$G$17,2,TRUE),VLOOKUP(K3,'W-4 Calculator'!$I$11:$K$17,3,TRUE)+(K3-VLOOKUP(K3,'W-4 Calculator'!$I$11:$K$17,1,TRUE))*VLOOKUP(K3,'W-4 Calculator'!$I$11:$K$17,2,TRUE))),0)</f>
        <v/>
      </c>
      <c r="P3" s="6">
        <f>MAX(0,O3-N3)</f>
        <v/>
      </c>
      <c r="Q3" s="7" t="n">
        <v>0</v>
      </c>
      <c r="R3" s="7" t="n">
        <v>3200</v>
      </c>
      <c r="S3" s="6">
        <f>(Q3+R3)*F3</f>
        <v/>
      </c>
      <c r="T3" s="6">
        <f>S3-P3</f>
        <v/>
      </c>
      <c r="U3" s="4">
        <f>IF(T3&gt;100,"Refund Expected",IF(T3&lt;-100,"Owe Tax","Balanced"))</f>
        <v/>
      </c>
    </row>
    <row r="4">
      <c r="A4" s="8" t="inlineStr">
        <is>
          <t>EMP-002</t>
        </is>
      </c>
      <c r="B4" s="9" t="inlineStr">
        <is>
          <t>Jennifer Smith</t>
        </is>
      </c>
      <c r="C4" s="9" t="inlineStr">
        <is>
          <t>Denver, CO</t>
        </is>
      </c>
      <c r="D4" s="9" t="inlineStr">
        <is>
          <t>Married Filing Jointly</t>
        </is>
      </c>
      <c r="E4" s="9" t="inlineStr">
        <is>
          <t>Biweekly</t>
        </is>
      </c>
      <c r="F4" s="8">
        <f>IFERROR(VLOOKUP(E4,'W-4 Calculator'!$D$4:$E$7,2,FALSE),26)</f>
        <v/>
      </c>
      <c r="G4" s="5" t="n">
        <v>112000</v>
      </c>
      <c r="H4" s="5" t="n">
        <v>2500</v>
      </c>
      <c r="I4" s="5" t="n">
        <v>1000</v>
      </c>
      <c r="J4" s="10">
        <f>IFERROR(VLOOKUP(D4,'W-4 Calculator'!$A$4:$B$6,2,FALSE),15000)</f>
        <v/>
      </c>
      <c r="K4" s="10">
        <f>MAX(0,G4+H4-I4-J4)</f>
        <v/>
      </c>
      <c r="L4" s="5" t="n">
        <v>4000</v>
      </c>
      <c r="M4" s="5" t="n">
        <v>50</v>
      </c>
      <c r="N4" s="10">
        <f>L4+M4</f>
        <v/>
      </c>
      <c r="O4" s="10">
        <f>IFERROR(IF(D4="Single",VLOOKUP(K4,'W-4 Calculator'!$A$11:$C$17,3,TRUE)+(K4-VLOOKUP(K4,'W-4 Calculator'!$A$11:$C$17,1,TRUE))*VLOOKUP(K4,'W-4 Calculator'!$A$11:$C$17,2,TRUE),IF(D4="Married Filing Jointly",VLOOKUP(K4,'W-4 Calculator'!$E$11:$G$17,3,TRUE)+(K4-VLOOKUP(K4,'W-4 Calculator'!$E$11:$G$17,1,TRUE))*VLOOKUP(K4,'W-4 Calculator'!$E$11:$G$17,2,TRUE),VLOOKUP(K4,'W-4 Calculator'!$I$11:$K$17,3,TRUE)+(K4-VLOOKUP(K4,'W-4 Calculator'!$I$11:$K$17,1,TRUE))*VLOOKUP(K4,'W-4 Calculator'!$I$11:$K$17,2,TRUE))),0)</f>
        <v/>
      </c>
      <c r="P4" s="10">
        <f>MAX(0,O4-N4)</f>
        <v/>
      </c>
      <c r="Q4" s="7" t="n">
        <v>500</v>
      </c>
      <c r="R4" s="7" t="n">
        <v>3900</v>
      </c>
      <c r="S4" s="10">
        <f>(Q4+R4)*F4</f>
        <v/>
      </c>
      <c r="T4" s="10">
        <f>S4-P4</f>
        <v/>
      </c>
      <c r="U4" s="9">
        <f>IF(T4&gt;100,"Refund Expected",IF(T4&lt;-100,"Owe Tax","Balanced"))</f>
        <v/>
      </c>
    </row>
    <row r="5">
      <c r="A5" s="3" t="inlineStr">
        <is>
          <t>EMP-003</t>
        </is>
      </c>
      <c r="B5" s="4" t="inlineStr">
        <is>
          <t>James Williams</t>
        </is>
      </c>
      <c r="C5" s="4" t="inlineStr">
        <is>
          <t>Columbus, OH</t>
        </is>
      </c>
      <c r="D5" s="4" t="inlineStr">
        <is>
          <t>Single</t>
        </is>
      </c>
      <c r="E5" s="4" t="inlineStr">
        <is>
          <t>Weekly</t>
        </is>
      </c>
      <c r="F5" s="3">
        <f>IFERROR(VLOOKUP(E5,'W-4 Calculator'!$D$4:$E$7,2,FALSE),26)</f>
        <v/>
      </c>
      <c r="G5" s="5" t="n">
        <v>68000</v>
      </c>
      <c r="H5" s="5" t="n">
        <v>0</v>
      </c>
      <c r="I5" s="5" t="n">
        <v>0</v>
      </c>
      <c r="J5" s="6">
        <f>IFERROR(VLOOKUP(D5,'W-4 Calculator'!$A$4:$B$6,2,FALSE),15000)</f>
        <v/>
      </c>
      <c r="K5" s="6">
        <f>MAX(0,G5+H5-I5-J5)</f>
        <v/>
      </c>
      <c r="L5" s="5" t="n">
        <v>0</v>
      </c>
      <c r="M5" s="5" t="n">
        <v>0</v>
      </c>
      <c r="N5" s="6">
        <f>L5+M5</f>
        <v/>
      </c>
      <c r="O5" s="6">
        <f>IFERROR(IF(D5="Single",VLOOKUP(K5,'W-4 Calculator'!$A$11:$C$17,3,TRUE)+(K5-VLOOKUP(K5,'W-4 Calculator'!$A$11:$C$17,1,TRUE))*VLOOKUP(K5,'W-4 Calculator'!$A$11:$C$17,2,TRUE),IF(D5="Married Filing Jointly",VLOOKUP(K5,'W-4 Calculator'!$E$11:$G$17,3,TRUE)+(K5-VLOOKUP(K5,'W-4 Calculator'!$E$11:$G$17,1,TRUE))*VLOOKUP(K5,'W-4 Calculator'!$E$11:$G$17,2,TRUE),VLOOKUP(K5,'W-4 Calculator'!$I$11:$K$17,3,TRUE)+(K5-VLOOKUP(K5,'W-4 Calculator'!$I$11:$K$17,1,TRUE))*VLOOKUP(K5,'W-4 Calculator'!$I$11:$K$17,2,TRUE))),0)</f>
        <v/>
      </c>
      <c r="P5" s="6">
        <f>MAX(0,O5-N5)</f>
        <v/>
      </c>
      <c r="Q5" s="7" t="n">
        <v>0</v>
      </c>
      <c r="R5" s="7" t="n">
        <v>1150</v>
      </c>
      <c r="S5" s="6">
        <f>(Q5+R5)*F5</f>
        <v/>
      </c>
      <c r="T5" s="6">
        <f>S5-P5</f>
        <v/>
      </c>
      <c r="U5" s="4">
        <f>IF(T5&gt;100,"Refund Expected",IF(T5&lt;-100,"Owe Tax","Balanced"))</f>
        <v/>
      </c>
    </row>
    <row r="6">
      <c r="A6" s="8" t="inlineStr">
        <is>
          <t>EMP-004</t>
        </is>
      </c>
      <c r="B6" s="9" t="inlineStr">
        <is>
          <t>Emily Davis</t>
        </is>
      </c>
      <c r="C6" s="9" t="inlineStr">
        <is>
          <t>Phoenix, AZ</t>
        </is>
      </c>
      <c r="D6" s="9" t="inlineStr">
        <is>
          <t>Head of Household</t>
        </is>
      </c>
      <c r="E6" s="9" t="inlineStr">
        <is>
          <t>Semimonthly</t>
        </is>
      </c>
      <c r="F6" s="8">
        <f>IFERROR(VLOOKUP(E6,'W-4 Calculator'!$D$4:$E$7,2,FALSE),26)</f>
        <v/>
      </c>
      <c r="G6" s="5" t="n">
        <v>78500</v>
      </c>
      <c r="H6" s="5" t="n">
        <v>0</v>
      </c>
      <c r="I6" s="5" t="n">
        <v>2000</v>
      </c>
      <c r="J6" s="10">
        <f>IFERROR(VLOOKUP(D6,'W-4 Calculator'!$A$4:$B$6,2,FALSE),15000)</f>
        <v/>
      </c>
      <c r="K6" s="10">
        <f>MAX(0,G6+H6-I6-J6)</f>
        <v/>
      </c>
      <c r="L6" s="5" t="n">
        <v>2000</v>
      </c>
      <c r="M6" s="5" t="n">
        <v>25</v>
      </c>
      <c r="N6" s="10">
        <f>L6+M6</f>
        <v/>
      </c>
      <c r="O6" s="10">
        <f>IFERROR(IF(D6="Single",VLOOKUP(K6,'W-4 Calculator'!$A$11:$C$17,3,TRUE)+(K6-VLOOKUP(K6,'W-4 Calculator'!$A$11:$C$17,1,TRUE))*VLOOKUP(K6,'W-4 Calculator'!$A$11:$C$17,2,TRUE),IF(D6="Married Filing Jointly",VLOOKUP(K6,'W-4 Calculator'!$E$11:$G$17,3,TRUE)+(K6-VLOOKUP(K6,'W-4 Calculator'!$E$11:$G$17,1,TRUE))*VLOOKUP(K6,'W-4 Calculator'!$E$11:$G$17,2,TRUE),VLOOKUP(K6,'W-4 Calculator'!$I$11:$K$17,3,TRUE)+(K6-VLOOKUP(K6,'W-4 Calculator'!$I$11:$K$17,1,TRUE))*VLOOKUP(K6,'W-4 Calculator'!$I$11:$K$17,2,TRUE))),0)</f>
        <v/>
      </c>
      <c r="P6" s="10">
        <f>MAX(0,O6-N6)</f>
        <v/>
      </c>
      <c r="Q6" s="7" t="n">
        <v>500</v>
      </c>
      <c r="R6" s="7" t="n">
        <v>1300</v>
      </c>
      <c r="S6" s="10">
        <f>(Q6+R6)*F6</f>
        <v/>
      </c>
      <c r="T6" s="10">
        <f>S6-P6</f>
        <v/>
      </c>
      <c r="U6" s="9">
        <f>IF(T6&gt;100,"Refund Expected",IF(T6&lt;-100,"Owe Tax","Balanced"))</f>
        <v/>
      </c>
    </row>
    <row r="7">
      <c r="A7" s="3" t="inlineStr">
        <is>
          <t>EMP-005</t>
        </is>
      </c>
      <c r="B7" s="4" t="inlineStr">
        <is>
          <t>David Brown</t>
        </is>
      </c>
      <c r="C7" s="4" t="inlineStr">
        <is>
          <t>Atlanta, GA</t>
        </is>
      </c>
      <c r="D7" s="4" t="inlineStr">
        <is>
          <t>Married Filing Jointly</t>
        </is>
      </c>
      <c r="E7" s="4" t="inlineStr">
        <is>
          <t>Monthly</t>
        </is>
      </c>
      <c r="F7" s="3">
        <f>IFERROR(VLOOKUP(E7,'W-4 Calculator'!$D$4:$E$7,2,FALSE),26)</f>
        <v/>
      </c>
      <c r="G7" s="5" t="n">
        <v>145000</v>
      </c>
      <c r="H7" s="5" t="n">
        <v>5000</v>
      </c>
      <c r="I7" s="5" t="n">
        <v>0</v>
      </c>
      <c r="J7" s="6">
        <f>IFERROR(VLOOKUP(D7,'W-4 Calculator'!$A$4:$B$6,2,FALSE),15000)</f>
        <v/>
      </c>
      <c r="K7" s="6">
        <f>MAX(0,G7+H7-I7-J7)</f>
        <v/>
      </c>
      <c r="L7" s="5" t="n">
        <v>6000</v>
      </c>
      <c r="M7" s="5" t="n">
        <v>0</v>
      </c>
      <c r="N7" s="6">
        <f>L7+M7</f>
        <v/>
      </c>
      <c r="O7" s="6">
        <f>IFERROR(IF(D7="Single",VLOOKUP(K7,'W-4 Calculator'!$A$11:$C$17,3,TRUE)+(K7-VLOOKUP(K7,'W-4 Calculator'!$A$11:$C$17,1,TRUE))*VLOOKUP(K7,'W-4 Calculator'!$A$11:$C$17,2,TRUE),IF(D7="Married Filing Jointly",VLOOKUP(K7,'W-4 Calculator'!$E$11:$G$17,3,TRUE)+(K7-VLOOKUP(K7,'W-4 Calculator'!$E$11:$G$17,1,TRUE))*VLOOKUP(K7,'W-4 Calculator'!$E$11:$G$17,2,TRUE),VLOOKUP(K7,'W-4 Calculator'!$I$11:$K$17,3,TRUE)+(K7-VLOOKUP(K7,'W-4 Calculator'!$I$11:$K$17,1,TRUE))*VLOOKUP(K7,'W-4 Calculator'!$I$11:$K$17,2,TRUE))),0)</f>
        <v/>
      </c>
      <c r="P7" s="6">
        <f>MAX(0,O7-N7)</f>
        <v/>
      </c>
      <c r="Q7" s="7" t="n">
        <v>1000</v>
      </c>
      <c r="R7" s="7" t="n">
        <v>7500</v>
      </c>
      <c r="S7" s="6">
        <f>(Q7+R7)*F7</f>
        <v/>
      </c>
      <c r="T7" s="6">
        <f>S7-P7</f>
        <v/>
      </c>
      <c r="U7" s="4">
        <f>IF(T7&gt;100,"Refund Expected",IF(T7&lt;-100,"Owe Tax","Balanced"))</f>
        <v/>
      </c>
    </row>
    <row r="8">
      <c r="A8" s="8" t="inlineStr">
        <is>
          <t>EMP-006</t>
        </is>
      </c>
      <c r="B8" s="9" t="inlineStr">
        <is>
          <t>Sarah Miller</t>
        </is>
      </c>
      <c r="C8" s="9" t="inlineStr">
        <is>
          <t>Seattle, WA</t>
        </is>
      </c>
      <c r="D8" s="9" t="inlineStr">
        <is>
          <t>Single</t>
        </is>
      </c>
      <c r="E8" s="9" t="inlineStr">
        <is>
          <t>Biweekly</t>
        </is>
      </c>
      <c r="F8" s="8">
        <f>IFERROR(VLOOKUP(E8,'W-4 Calculator'!$D$4:$E$7,2,FALSE),26)</f>
        <v/>
      </c>
      <c r="G8" s="5" t="n">
        <v>89000</v>
      </c>
      <c r="H8" s="5" t="n">
        <v>0</v>
      </c>
      <c r="I8" s="5" t="n">
        <v>1500</v>
      </c>
      <c r="J8" s="10">
        <f>IFERROR(VLOOKUP(D8,'W-4 Calculator'!$A$4:$B$6,2,FALSE),15000)</f>
        <v/>
      </c>
      <c r="K8" s="10">
        <f>MAX(0,G8+H8-I8-J8)</f>
        <v/>
      </c>
      <c r="L8" s="5" t="n">
        <v>0</v>
      </c>
      <c r="M8" s="5" t="n">
        <v>0</v>
      </c>
      <c r="N8" s="10">
        <f>L8+M8</f>
        <v/>
      </c>
      <c r="O8" s="10">
        <f>IFERROR(IF(D8="Single",VLOOKUP(K8,'W-4 Calculator'!$A$11:$C$17,3,TRUE)+(K8-VLOOKUP(K8,'W-4 Calculator'!$A$11:$C$17,1,TRUE))*VLOOKUP(K8,'W-4 Calculator'!$A$11:$C$17,2,TRUE),IF(D8="Married Filing Jointly",VLOOKUP(K8,'W-4 Calculator'!$E$11:$G$17,3,TRUE)+(K8-VLOOKUP(K8,'W-4 Calculator'!$E$11:$G$17,1,TRUE))*VLOOKUP(K8,'W-4 Calculator'!$E$11:$G$17,2,TRUE),VLOOKUP(K8,'W-4 Calculator'!$I$11:$K$17,3,TRUE)+(K8-VLOOKUP(K8,'W-4 Calculator'!$I$11:$K$17,1,TRUE))*VLOOKUP(K8,'W-4 Calculator'!$I$11:$K$17,2,TRUE))),0)</f>
        <v/>
      </c>
      <c r="P8" s="10">
        <f>MAX(0,O8-N8)</f>
        <v/>
      </c>
      <c r="Q8" s="7" t="n">
        <v>0</v>
      </c>
      <c r="R8" s="7" t="n">
        <v>3000</v>
      </c>
      <c r="S8" s="10">
        <f>(Q8+R8)*F8</f>
        <v/>
      </c>
      <c r="T8" s="10">
        <f>S8-P8</f>
        <v/>
      </c>
      <c r="U8" s="9">
        <f>IF(T8&gt;100,"Refund Expected",IF(T8&lt;-100,"Owe Tax","Balanced"))</f>
        <v/>
      </c>
    </row>
    <row r="9">
      <c r="A9" s="3" t="inlineStr">
        <is>
          <t>EMP-007</t>
        </is>
      </c>
      <c r="B9" s="4" t="inlineStr">
        <is>
          <t>Robert Garcia</t>
        </is>
      </c>
      <c r="C9" s="4" t="inlineStr">
        <is>
          <t>Charlotte, NC</t>
        </is>
      </c>
      <c r="D9" s="4" t="inlineStr">
        <is>
          <t>Married Filing Jointly</t>
        </is>
      </c>
      <c r="E9" s="4" t="inlineStr">
        <is>
          <t>Biweekly</t>
        </is>
      </c>
      <c r="F9" s="3">
        <f>IFERROR(VLOOKUP(E9,'W-4 Calculator'!$D$4:$E$7,2,FALSE),26)</f>
        <v/>
      </c>
      <c r="G9" s="5" t="n">
        <v>99000</v>
      </c>
      <c r="H9" s="5" t="n">
        <v>0</v>
      </c>
      <c r="I9" s="5" t="n">
        <v>0</v>
      </c>
      <c r="J9" s="6">
        <f>IFERROR(VLOOKUP(D9,'W-4 Calculator'!$A$4:$B$6,2,FALSE),15000)</f>
        <v/>
      </c>
      <c r="K9" s="6">
        <f>MAX(0,G9+H9-I9-J9)</f>
        <v/>
      </c>
      <c r="L9" s="5" t="n">
        <v>2000</v>
      </c>
      <c r="M9" s="5" t="n">
        <v>0</v>
      </c>
      <c r="N9" s="6">
        <f>L9+M9</f>
        <v/>
      </c>
      <c r="O9" s="6">
        <f>IFERROR(IF(D9="Single",VLOOKUP(K9,'W-4 Calculator'!$A$11:$C$17,3,TRUE)+(K9-VLOOKUP(K9,'W-4 Calculator'!$A$11:$C$17,1,TRUE))*VLOOKUP(K9,'W-4 Calculator'!$A$11:$C$17,2,TRUE),IF(D9="Married Filing Jointly",VLOOKUP(K9,'W-4 Calculator'!$E$11:$G$17,3,TRUE)+(K9-VLOOKUP(K9,'W-4 Calculator'!$E$11:$G$17,1,TRUE))*VLOOKUP(K9,'W-4 Calculator'!$E$11:$G$17,2,TRUE),VLOOKUP(K9,'W-4 Calculator'!$I$11:$K$17,3,TRUE)+(K9-VLOOKUP(K9,'W-4 Calculator'!$I$11:$K$17,1,TRUE))*VLOOKUP(K9,'W-4 Calculator'!$I$11:$K$17,2,TRUE))),0)</f>
        <v/>
      </c>
      <c r="P9" s="6">
        <f>MAX(0,O9-N9)</f>
        <v/>
      </c>
      <c r="Q9" s="7" t="n">
        <v>500</v>
      </c>
      <c r="R9" s="7" t="n">
        <v>3400</v>
      </c>
      <c r="S9" s="6">
        <f>(Q9+R9)*F9</f>
        <v/>
      </c>
      <c r="T9" s="6">
        <f>S9-P9</f>
        <v/>
      </c>
      <c r="U9" s="4">
        <f>IF(T9&gt;100,"Refund Expected",IF(T9&lt;-100,"Owe Tax","Balanced"))</f>
        <v/>
      </c>
    </row>
    <row r="10">
      <c r="A10" s="8" t="inlineStr">
        <is>
          <t>EMP-008</t>
        </is>
      </c>
      <c r="B10" s="9" t="inlineStr">
        <is>
          <t>Amanda Wilson</t>
        </is>
      </c>
      <c r="C10" s="9" t="inlineStr">
        <is>
          <t>Nashville, TN</t>
        </is>
      </c>
      <c r="D10" s="9" t="inlineStr">
        <is>
          <t>Single</t>
        </is>
      </c>
      <c r="E10" s="9" t="inlineStr">
        <is>
          <t>Semimonthly</t>
        </is>
      </c>
      <c r="F10" s="8">
        <f>IFERROR(VLOOKUP(E10,'W-4 Calculator'!$D$4:$E$7,2,FALSE),26)</f>
        <v/>
      </c>
      <c r="G10" s="5" t="n">
        <v>62000</v>
      </c>
      <c r="H10" s="5" t="n">
        <v>1000</v>
      </c>
      <c r="I10" s="5" t="n">
        <v>0</v>
      </c>
      <c r="J10" s="10">
        <f>IFERROR(VLOOKUP(D10,'W-4 Calculator'!$A$4:$B$6,2,FALSE),15000)</f>
        <v/>
      </c>
      <c r="K10" s="10">
        <f>MAX(0,G10+H10-I10-J10)</f>
        <v/>
      </c>
      <c r="L10" s="5" t="n">
        <v>0</v>
      </c>
      <c r="M10" s="5" t="n">
        <v>0</v>
      </c>
      <c r="N10" s="10">
        <f>L10+M10</f>
        <v/>
      </c>
      <c r="O10" s="10">
        <f>IFERROR(IF(D10="Single",VLOOKUP(K10,'W-4 Calculator'!$A$11:$C$17,3,TRUE)+(K10-VLOOKUP(K10,'W-4 Calculator'!$A$11:$C$17,1,TRUE))*VLOOKUP(K10,'W-4 Calculator'!$A$11:$C$17,2,TRUE),IF(D10="Married Filing Jointly",VLOOKUP(K10,'W-4 Calculator'!$E$11:$G$17,3,TRUE)+(K10-VLOOKUP(K10,'W-4 Calculator'!$E$11:$G$17,1,TRUE))*VLOOKUP(K10,'W-4 Calculator'!$E$11:$G$17,2,TRUE),VLOOKUP(K10,'W-4 Calculator'!$I$11:$K$17,3,TRUE)+(K10-VLOOKUP(K10,'W-4 Calculator'!$I$11:$K$17,1,TRUE))*VLOOKUP(K10,'W-4 Calculator'!$I$11:$K$17,2,TRUE))),0)</f>
        <v/>
      </c>
      <c r="P10" s="10">
        <f>MAX(0,O10-N10)</f>
        <v/>
      </c>
      <c r="Q10" s="7" t="n">
        <v>0</v>
      </c>
      <c r="R10" s="7" t="n">
        <v>1050</v>
      </c>
      <c r="S10" s="10">
        <f>(Q10+R10)*F10</f>
        <v/>
      </c>
      <c r="T10" s="10">
        <f>S10-P10</f>
        <v/>
      </c>
      <c r="U10" s="9">
        <f>IF(T10&gt;100,"Refund Expected",IF(T10&lt;-100,"Owe Tax","Balanced"))</f>
        <v/>
      </c>
    </row>
    <row r="11">
      <c r="A11" s="3" t="inlineStr">
        <is>
          <t>EMP-009</t>
        </is>
      </c>
      <c r="B11" s="4" t="inlineStr">
        <is>
          <t>Christopher Lee</t>
        </is>
      </c>
      <c r="C11" s="4" t="inlineStr">
        <is>
          <t>Portland, OR</t>
        </is>
      </c>
      <c r="D11" s="4" t="inlineStr">
        <is>
          <t>Head of Household</t>
        </is>
      </c>
      <c r="E11" s="4" t="inlineStr">
        <is>
          <t>Weekly</t>
        </is>
      </c>
      <c r="F11" s="3">
        <f>IFERROR(VLOOKUP(E11,'W-4 Calculator'!$D$4:$E$7,2,FALSE),26)</f>
        <v/>
      </c>
      <c r="G11" s="5" t="n">
        <v>73500</v>
      </c>
      <c r="H11" s="5" t="n">
        <v>0</v>
      </c>
      <c r="I11" s="5" t="n">
        <v>500</v>
      </c>
      <c r="J11" s="6">
        <f>IFERROR(VLOOKUP(D11,'W-4 Calculator'!$A$4:$B$6,2,FALSE),15000)</f>
        <v/>
      </c>
      <c r="K11" s="6">
        <f>MAX(0,G11+H11-I11-J11)</f>
        <v/>
      </c>
      <c r="L11" s="5" t="n">
        <v>4000</v>
      </c>
      <c r="M11" s="5" t="n">
        <v>20</v>
      </c>
      <c r="N11" s="6">
        <f>L11+M11</f>
        <v/>
      </c>
      <c r="O11" s="6">
        <f>IFERROR(IF(D11="Single",VLOOKUP(K11,'W-4 Calculator'!$A$11:$C$17,3,TRUE)+(K11-VLOOKUP(K11,'W-4 Calculator'!$A$11:$C$17,1,TRUE))*VLOOKUP(K11,'W-4 Calculator'!$A$11:$C$17,2,TRUE),IF(D11="Married Filing Jointly",VLOOKUP(K11,'W-4 Calculator'!$E$11:$G$17,3,TRUE)+(K11-VLOOKUP(K11,'W-4 Calculator'!$E$11:$G$17,1,TRUE))*VLOOKUP(K11,'W-4 Calculator'!$E$11:$G$17,2,TRUE),VLOOKUP(K11,'W-4 Calculator'!$I$11:$K$17,3,TRUE)+(K11-VLOOKUP(K11,'W-4 Calculator'!$I$11:$K$17,1,TRUE))*VLOOKUP(K11,'W-4 Calculator'!$I$11:$K$17,2,TRUE))),0)</f>
        <v/>
      </c>
      <c r="P11" s="6">
        <f>MAX(0,O11-N11)</f>
        <v/>
      </c>
      <c r="Q11" s="7" t="n">
        <v>0</v>
      </c>
      <c r="R11" s="7" t="n">
        <v>1250</v>
      </c>
      <c r="S11" s="6">
        <f>(Q11+R11)*F11</f>
        <v/>
      </c>
      <c r="T11" s="6">
        <f>S11-P11</f>
        <v/>
      </c>
      <c r="U11" s="4">
        <f>IF(T11&gt;100,"Refund Expected",IF(T11&lt;-100,"Owe Tax","Balanced"))</f>
        <v/>
      </c>
    </row>
    <row r="12">
      <c r="A12" s="11" t="n"/>
      <c r="B12" s="12" t="inlineStr">
        <is>
          <t>TOTALS / AVERAGES</t>
        </is>
      </c>
      <c r="C12" s="11" t="n"/>
      <c r="D12" s="11" t="n"/>
      <c r="E12" s="11" t="n"/>
      <c r="F12" s="11" t="n"/>
      <c r="G12" s="13">
        <f>SUM(G3:G11)</f>
        <v/>
      </c>
      <c r="H12" s="11" t="n"/>
      <c r="I12" s="11" t="n"/>
      <c r="J12" s="11" t="n"/>
      <c r="K12" s="13">
        <f>SUM(K3:K11)</f>
        <v/>
      </c>
      <c r="L12" s="11" t="n"/>
      <c r="M12" s="11" t="n"/>
      <c r="N12" s="11" t="n"/>
      <c r="O12" s="13">
        <f>SUM(O3:O11)</f>
        <v/>
      </c>
      <c r="P12" s="13">
        <f>SUM(P3:P11)</f>
        <v/>
      </c>
      <c r="Q12" s="11" t="n"/>
      <c r="R12" s="11" t="n"/>
      <c r="S12" s="13">
        <f>SUM(S3:S11)</f>
        <v/>
      </c>
      <c r="T12" s="13">
        <f>SUM(T3:T11)</f>
        <v/>
      </c>
      <c r="U12" s="11" t="n"/>
    </row>
  </sheetData>
  <mergeCells count="1">
    <mergeCell ref="A1:U1"/>
  </mergeCells>
  <conditionalFormatting sqref="T3:T11">
    <cfRule type="expression" priority="1" dxfId="0" stopIfTrue="1">
      <formula>T3&gt;0</formula>
    </cfRule>
    <cfRule type="expression" priority="2" dxfId="1" stopIfTrue="1">
      <formula>T3&lt;0</formula>
    </cfRule>
  </conditionalFormatting>
  <dataValidations count="2">
    <dataValidation sqref="D3:D11" showErrorMessage="1" showInputMessage="1" allowBlank="0" type="list">
      <formula1>"Single,Married Filing Jointly,Head of Household"</formula1>
    </dataValidation>
    <dataValidation sqref="E3:E11" showErrorMessage="1" showInputMessage="1" allowBlank="0" type="list">
      <formula1>"Weekly,Biweekly,Semimonthly,Monthly"</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34"/>
  <sheetViews>
    <sheetView workbookViewId="0">
      <selection activeCell="A1" sqref="A1"/>
    </sheetView>
  </sheetViews>
  <sheetFormatPr baseColWidth="8" defaultRowHeight="15"/>
  <cols>
    <col width="20" customWidth="1" min="1" max="1"/>
    <col width="18"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4" t="inlineStr">
        <is>
          <t>W-4 Calculator — Reference Tables &amp; Sample Walkthrough (2026 Est.)</t>
        </is>
      </c>
    </row>
    <row r="2"/>
    <row r="3">
      <c r="A3" s="15" t="inlineStr">
        <is>
          <t>Filing Status</t>
        </is>
      </c>
      <c r="B3" s="15" t="inlineStr">
        <is>
          <t>Standard Deduction</t>
        </is>
      </c>
      <c r="D3" s="15" t="inlineStr">
        <is>
          <t>Pay Frequency</t>
        </is>
      </c>
      <c r="E3" s="15" t="inlineStr">
        <is>
          <t>Periods/Year</t>
        </is>
      </c>
    </row>
    <row r="4">
      <c r="A4" s="16" t="inlineStr">
        <is>
          <t>Single</t>
        </is>
      </c>
      <c r="B4" s="17" t="n">
        <v>15000</v>
      </c>
      <c r="D4" s="16" t="inlineStr">
        <is>
          <t>Weekly</t>
        </is>
      </c>
      <c r="E4" s="16" t="n">
        <v>52</v>
      </c>
    </row>
    <row r="5">
      <c r="A5" s="16" t="inlineStr">
        <is>
          <t>Married Filing Jointly</t>
        </is>
      </c>
      <c r="B5" s="17" t="n">
        <v>30000</v>
      </c>
      <c r="D5" s="16" t="inlineStr">
        <is>
          <t>Biweekly</t>
        </is>
      </c>
      <c r="E5" s="16" t="n">
        <v>26</v>
      </c>
    </row>
    <row r="6">
      <c r="A6" s="16" t="inlineStr">
        <is>
          <t>Head of Household</t>
        </is>
      </c>
      <c r="B6" s="17" t="n">
        <v>22500</v>
      </c>
      <c r="D6" s="16" t="inlineStr">
        <is>
          <t>Semimonthly</t>
        </is>
      </c>
      <c r="E6" s="16" t="n">
        <v>24</v>
      </c>
    </row>
    <row r="7">
      <c r="D7" s="16" t="inlineStr">
        <is>
          <t>Monthly</t>
        </is>
      </c>
      <c r="E7" s="16" t="n">
        <v>12</v>
      </c>
    </row>
    <row r="8"/>
    <row r="9">
      <c r="A9" s="18" t="inlineStr">
        <is>
          <t>Single Brackets</t>
        </is>
      </c>
      <c r="E9" s="18" t="inlineStr">
        <is>
          <t>Married Filing Jointly Brackets</t>
        </is>
      </c>
      <c r="I9" s="18" t="inlineStr">
        <is>
          <t>Head of Household Brackets</t>
        </is>
      </c>
    </row>
    <row r="10">
      <c r="A10" s="15" t="inlineStr">
        <is>
          <t>Min Income</t>
        </is>
      </c>
      <c r="B10" s="15" t="inlineStr">
        <is>
          <t>Rate</t>
        </is>
      </c>
      <c r="C10" s="15" t="inlineStr">
        <is>
          <t>Base Tax</t>
        </is>
      </c>
      <c r="E10" s="15" t="inlineStr">
        <is>
          <t>Min Income</t>
        </is>
      </c>
      <c r="F10" s="15" t="inlineStr">
        <is>
          <t>Rate</t>
        </is>
      </c>
      <c r="G10" s="15" t="inlineStr">
        <is>
          <t>Base Tax</t>
        </is>
      </c>
      <c r="I10" s="15" t="inlineStr">
        <is>
          <t>Min Income</t>
        </is>
      </c>
      <c r="J10" s="15" t="inlineStr">
        <is>
          <t>Rate</t>
        </is>
      </c>
      <c r="K10" s="15" t="inlineStr">
        <is>
          <t>Base Tax</t>
        </is>
      </c>
    </row>
    <row r="11">
      <c r="A11" s="17" t="n">
        <v>0</v>
      </c>
      <c r="B11" s="19" t="n">
        <v>0.1</v>
      </c>
      <c r="C11" s="20" t="n">
        <v>0</v>
      </c>
      <c r="E11" s="17" t="n">
        <v>0</v>
      </c>
      <c r="F11" s="19" t="n">
        <v>0.1</v>
      </c>
      <c r="G11" s="20" t="n">
        <v>0</v>
      </c>
      <c r="I11" s="17" t="n">
        <v>0</v>
      </c>
      <c r="J11" s="19" t="n">
        <v>0.1</v>
      </c>
      <c r="K11" s="20" t="n">
        <v>0</v>
      </c>
    </row>
    <row r="12">
      <c r="A12" s="17" t="n">
        <v>11925</v>
      </c>
      <c r="B12" s="19" t="n">
        <v>0.12</v>
      </c>
      <c r="C12" s="20" t="n">
        <v>1192.5</v>
      </c>
      <c r="E12" s="17" t="n">
        <v>23850</v>
      </c>
      <c r="F12" s="19" t="n">
        <v>0.12</v>
      </c>
      <c r="G12" s="20" t="n">
        <v>2385</v>
      </c>
      <c r="I12" s="17" t="n">
        <v>17000</v>
      </c>
      <c r="J12" s="19" t="n">
        <v>0.12</v>
      </c>
      <c r="K12" s="20" t="n">
        <v>1700</v>
      </c>
    </row>
    <row r="13">
      <c r="A13" s="17" t="n">
        <v>48475</v>
      </c>
      <c r="B13" s="19" t="n">
        <v>0.22</v>
      </c>
      <c r="C13" s="20" t="n">
        <v>5578.5</v>
      </c>
      <c r="E13" s="17" t="n">
        <v>96950</v>
      </c>
      <c r="F13" s="19" t="n">
        <v>0.22</v>
      </c>
      <c r="G13" s="20" t="n">
        <v>11157</v>
      </c>
      <c r="I13" s="17" t="n">
        <v>64850</v>
      </c>
      <c r="J13" s="19" t="n">
        <v>0.22</v>
      </c>
      <c r="K13" s="20" t="n">
        <v>7442</v>
      </c>
    </row>
    <row r="14">
      <c r="A14" s="17" t="n">
        <v>103350</v>
      </c>
      <c r="B14" s="19" t="n">
        <v>0.24</v>
      </c>
      <c r="C14" s="20" t="n">
        <v>17651.5</v>
      </c>
      <c r="E14" s="17" t="n">
        <v>206700</v>
      </c>
      <c r="F14" s="19" t="n">
        <v>0.24</v>
      </c>
      <c r="G14" s="20" t="n">
        <v>35302</v>
      </c>
      <c r="I14" s="17" t="n">
        <v>103350</v>
      </c>
      <c r="J14" s="19" t="n">
        <v>0.24</v>
      </c>
      <c r="K14" s="20" t="n">
        <v>15912</v>
      </c>
    </row>
    <row r="15">
      <c r="A15" s="17" t="n">
        <v>197300</v>
      </c>
      <c r="B15" s="19" t="n">
        <v>0.32</v>
      </c>
      <c r="C15" s="20" t="n">
        <v>40199.5</v>
      </c>
      <c r="E15" s="17" t="n">
        <v>394600</v>
      </c>
      <c r="F15" s="19" t="n">
        <v>0.32</v>
      </c>
      <c r="G15" s="20" t="n">
        <v>80398</v>
      </c>
      <c r="I15" s="17" t="n">
        <v>197300</v>
      </c>
      <c r="J15" s="19" t="n">
        <v>0.32</v>
      </c>
      <c r="K15" s="20" t="n">
        <v>46096</v>
      </c>
    </row>
    <row r="16">
      <c r="A16" s="17" t="n">
        <v>250525</v>
      </c>
      <c r="B16" s="19" t="n">
        <v>0.35</v>
      </c>
      <c r="C16" s="20" t="n">
        <v>57231.5</v>
      </c>
      <c r="E16" s="17" t="n">
        <v>501050</v>
      </c>
      <c r="F16" s="19" t="n">
        <v>0.35</v>
      </c>
      <c r="G16" s="20" t="n">
        <v>114462</v>
      </c>
      <c r="I16" s="17" t="n">
        <v>250500</v>
      </c>
      <c r="J16" s="19" t="n">
        <v>0.35</v>
      </c>
      <c r="K16" s="20" t="n">
        <v>63406</v>
      </c>
    </row>
    <row r="17">
      <c r="A17" s="17" t="n">
        <v>626350</v>
      </c>
      <c r="B17" s="19" t="n">
        <v>0.37</v>
      </c>
      <c r="C17" s="20" t="n">
        <v>188769.75</v>
      </c>
      <c r="E17" s="17" t="n">
        <v>751600</v>
      </c>
      <c r="F17" s="19" t="n">
        <v>0.37</v>
      </c>
      <c r="G17" s="20" t="n">
        <v>202154.5</v>
      </c>
      <c r="I17" s="17" t="n">
        <v>626350</v>
      </c>
      <c r="J17" s="19" t="n">
        <v>0.37</v>
      </c>
      <c r="K17" s="20" t="n">
        <v>195057.5</v>
      </c>
    </row>
    <row r="18"/>
    <row r="19"/>
    <row r="20">
      <c r="A20" s="18" t="inlineStr">
        <is>
          <t>Sample Walkthrough — Employee: Michael Johnson (EMP-001)</t>
        </is>
      </c>
    </row>
    <row r="21"/>
    <row r="22">
      <c r="A22" s="21" t="inlineStr">
        <is>
          <t>Step 1: Filing Status</t>
        </is>
      </c>
      <c r="B22" s="22" t="n"/>
      <c r="C22" s="23" t="n"/>
      <c r="D22" s="24">
        <f>'Employee Withholding'!D3</f>
        <v/>
      </c>
      <c r="E22" s="22" t="n"/>
      <c r="F22" s="23" t="n"/>
    </row>
    <row r="23">
      <c r="A23" s="21" t="inlineStr">
        <is>
          <t>Step 1: Annual Gross Salary</t>
        </is>
      </c>
      <c r="B23" s="22" t="n"/>
      <c r="C23" s="23" t="n"/>
      <c r="D23" s="25">
        <f>'Employee Withholding'!G3</f>
        <v/>
      </c>
      <c r="E23" s="22" t="n"/>
      <c r="F23" s="23" t="n"/>
    </row>
    <row r="24">
      <c r="A24" s="21" t="inlineStr">
        <is>
          <t>Step 2: Multiple Jobs Adjustment (manual)</t>
        </is>
      </c>
      <c r="B24" s="22" t="n"/>
      <c r="C24" s="23" t="n"/>
      <c r="D24" s="24" t="inlineStr">
        <is>
          <t>Not applicable — single job</t>
        </is>
      </c>
      <c r="E24" s="22" t="n"/>
      <c r="F24" s="23" t="n"/>
    </row>
    <row r="25">
      <c r="A25" s="21" t="inlineStr">
        <is>
          <t>Step 3: Qualifying Children Credit</t>
        </is>
      </c>
      <c r="B25" s="22" t="n"/>
      <c r="C25" s="23" t="n"/>
      <c r="D25" s="25">
        <f>'Employee Withholding'!L3</f>
        <v/>
      </c>
      <c r="E25" s="22" t="n"/>
      <c r="F25" s="23" t="n"/>
    </row>
    <row r="26">
      <c r="A26" s="21" t="inlineStr">
        <is>
          <t>Step 3: Other Dependents Credit</t>
        </is>
      </c>
      <c r="B26" s="22" t="n"/>
      <c r="C26" s="23" t="n"/>
      <c r="D26" s="25">
        <f>'Employee Withholding'!M3</f>
        <v/>
      </c>
      <c r="E26" s="22" t="n"/>
      <c r="F26" s="23" t="n"/>
    </row>
    <row r="27">
      <c r="A27" s="21" t="inlineStr">
        <is>
          <t>Step 4a: Other Income</t>
        </is>
      </c>
      <c r="B27" s="22" t="n"/>
      <c r="C27" s="23" t="n"/>
      <c r="D27" s="25">
        <f>'Employee Withholding'!H3</f>
        <v/>
      </c>
      <c r="E27" s="22" t="n"/>
      <c r="F27" s="23" t="n"/>
    </row>
    <row r="28">
      <c r="A28" s="21" t="inlineStr">
        <is>
          <t>Step 4b: Deductions</t>
        </is>
      </c>
      <c r="B28" s="22" t="n"/>
      <c r="C28" s="23" t="n"/>
      <c r="D28" s="25">
        <f>'Employee Withholding'!I3</f>
        <v/>
      </c>
      <c r="E28" s="22" t="n"/>
      <c r="F28" s="23" t="n"/>
    </row>
    <row r="29">
      <c r="A29" s="21" t="inlineStr">
        <is>
          <t>Step 4c: Extra Withholding per Paycheck</t>
        </is>
      </c>
      <c r="B29" s="22" t="n"/>
      <c r="C29" s="23" t="n"/>
      <c r="D29" s="25">
        <f>'Employee Withholding'!Q3</f>
        <v/>
      </c>
      <c r="E29" s="22" t="n"/>
      <c r="F29" s="23" t="n"/>
    </row>
    <row r="30">
      <c r="A30" s="21" t="inlineStr">
        <is>
          <t>Standard Deduction Applied</t>
        </is>
      </c>
      <c r="B30" s="22" t="n"/>
      <c r="C30" s="23" t="n"/>
      <c r="D30" s="25">
        <f>'Employee Withholding'!J3</f>
        <v/>
      </c>
      <c r="E30" s="22" t="n"/>
      <c r="F30" s="23" t="n"/>
    </row>
    <row r="31">
      <c r="A31" s="21" t="inlineStr">
        <is>
          <t>Federal Taxable Income</t>
        </is>
      </c>
      <c r="B31" s="22" t="n"/>
      <c r="C31" s="23" t="n"/>
      <c r="D31" s="25">
        <f>'Employee Withholding'!K3</f>
        <v/>
      </c>
      <c r="E31" s="22" t="n"/>
      <c r="F31" s="23" t="n"/>
    </row>
    <row r="32">
      <c r="A32" s="21" t="inlineStr">
        <is>
          <t>Estimated Annual Tax Liability</t>
        </is>
      </c>
      <c r="B32" s="22" t="n"/>
      <c r="C32" s="23" t="n"/>
      <c r="D32" s="25">
        <f>'Employee Withholding'!P3</f>
        <v/>
      </c>
      <c r="E32" s="22" t="n"/>
      <c r="F32" s="23" t="n"/>
    </row>
    <row r="33">
      <c r="A33" s="21" t="inlineStr">
        <is>
          <t>Total Annual Withholding (Projected)</t>
        </is>
      </c>
      <c r="B33" s="22" t="n"/>
      <c r="C33" s="23" t="n"/>
      <c r="D33" s="25">
        <f>'Employee Withholding'!S3</f>
        <v/>
      </c>
      <c r="E33" s="22" t="n"/>
      <c r="F33" s="23" t="n"/>
    </row>
    <row r="34">
      <c r="A34" s="21" t="inlineStr">
        <is>
          <t>Projected Refund/(Owed)</t>
        </is>
      </c>
      <c r="B34" s="22" t="n"/>
      <c r="C34" s="23" t="n"/>
      <c r="D34" s="25">
        <f>'Employee Withholding'!T3</f>
        <v/>
      </c>
      <c r="E34" s="22" t="n"/>
      <c r="F34" s="23" t="n"/>
    </row>
  </sheetData>
  <mergeCells count="28">
    <mergeCell ref="A1:F1"/>
    <mergeCell ref="A20:F20"/>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30" customWidth="1" min="1" max="1"/>
    <col width="16" customWidth="1" min="2" max="2"/>
    <col width="14" customWidth="1" min="3" max="3"/>
    <col width="16" customWidth="1" min="4" max="4"/>
    <col width="16" customWidth="1" min="5" max="5"/>
    <col width="16" customWidth="1" min="6" max="6"/>
    <col width="16" customWidth="1" min="7" max="7"/>
  </cols>
  <sheetData>
    <row r="1">
      <c r="A1" s="14" t="inlineStr">
        <is>
          <t>W-4 Withholding Dashboard — Summary &amp; Charts</t>
        </is>
      </c>
    </row>
    <row r="2"/>
    <row r="3">
      <c r="A3" s="18" t="inlineStr">
        <is>
          <t>Key Metrics</t>
        </is>
      </c>
    </row>
    <row r="4">
      <c r="A4" s="26" t="inlineStr">
        <is>
          <t>Total Employees Analyzed</t>
        </is>
      </c>
      <c r="B4" s="22" t="n"/>
      <c r="C4" s="23" t="n"/>
      <c r="D4" s="27">
        <f>COUNTA('Employee Withholding'!B3:B11)</f>
        <v/>
      </c>
      <c r="E4" s="23" t="n"/>
    </row>
    <row r="5">
      <c r="A5" s="28" t="inlineStr">
        <is>
          <t>Total Estimated Annual Tax Liability</t>
        </is>
      </c>
      <c r="B5" s="22" t="n"/>
      <c r="C5" s="23" t="n"/>
      <c r="D5" s="29">
        <f>'Employee Withholding'!P12</f>
        <v/>
      </c>
      <c r="E5" s="23" t="n"/>
    </row>
    <row r="6">
      <c r="A6" s="26" t="inlineStr">
        <is>
          <t>Total Projected Annual Withholding</t>
        </is>
      </c>
      <c r="B6" s="22" t="n"/>
      <c r="C6" s="23" t="n"/>
      <c r="D6" s="29">
        <f>'Employee Withholding'!S12</f>
        <v/>
      </c>
      <c r="E6" s="23" t="n"/>
    </row>
    <row r="7">
      <c r="A7" s="28" t="inlineStr">
        <is>
          <t>Net Projected Difference (Refund/Owed)</t>
        </is>
      </c>
      <c r="B7" s="22" t="n"/>
      <c r="C7" s="23" t="n"/>
      <c r="D7" s="29">
        <f>'Employee Withholding'!T12</f>
        <v/>
      </c>
      <c r="E7" s="23" t="n"/>
    </row>
    <row r="8">
      <c r="A8" s="26" t="inlineStr">
        <is>
          <t>Employees Expecting a Refund</t>
        </is>
      </c>
      <c r="B8" s="22" t="n"/>
      <c r="C8" s="23" t="n"/>
      <c r="D8" s="27">
        <f>COUNTIF('Employee Withholding'!T3:T11,"&gt;0")</f>
        <v/>
      </c>
      <c r="E8" s="23" t="n"/>
    </row>
    <row r="9">
      <c r="A9" s="28" t="inlineStr">
        <is>
          <t>Employees Likely to Owe Tax</t>
        </is>
      </c>
      <c r="B9" s="22" t="n"/>
      <c r="C9" s="23" t="n"/>
      <c r="D9" s="27">
        <f>COUNTIF('Employee Withholding'!T3:T11,"&lt;0")</f>
        <v/>
      </c>
      <c r="E9" s="23" t="n"/>
    </row>
    <row r="10">
      <c r="A10" s="26" t="inlineStr">
        <is>
          <t>Average Refund/(Owed) per Employee</t>
        </is>
      </c>
      <c r="B10" s="22" t="n"/>
      <c r="C10" s="23" t="n"/>
      <c r="D10" s="29">
        <f>IFERROR(AVERAGE('Employee Withholding'!T3:T11),0)</f>
        <v/>
      </c>
      <c r="E10" s="23" t="n"/>
    </row>
    <row r="11"/>
    <row r="12"/>
    <row r="13">
      <c r="A13" s="18" t="inlineStr">
        <is>
          <t>Filing Status Distribution</t>
        </is>
      </c>
    </row>
    <row r="14">
      <c r="A14" s="30" t="inlineStr">
        <is>
          <t>Filing Status</t>
        </is>
      </c>
      <c r="B14" s="30" t="inlineStr">
        <is>
          <t>Employee Count</t>
        </is>
      </c>
    </row>
    <row r="15">
      <c r="A15" s="16" t="inlineStr">
        <is>
          <t>Single</t>
        </is>
      </c>
      <c r="B15" s="16">
        <f>COUNTIF('Employee Withholding'!D3:D11,A15)</f>
        <v/>
      </c>
    </row>
    <row r="16">
      <c r="A16" s="16" t="inlineStr">
        <is>
          <t>Married Filing Jointly</t>
        </is>
      </c>
      <c r="B16" s="16">
        <f>COUNTIF('Employee Withholding'!D3:D11,A16)</f>
        <v/>
      </c>
    </row>
    <row r="17">
      <c r="A17" s="16" t="inlineStr">
        <is>
          <t>Head of Household</t>
        </is>
      </c>
      <c r="B17" s="16">
        <f>COUNTIF('Employee Withholding'!D3:D11,A17)</f>
        <v/>
      </c>
    </row>
  </sheetData>
  <mergeCells count="15">
    <mergeCell ref="A1:G1"/>
    <mergeCell ref="A4:C4"/>
    <mergeCell ref="D4:E4"/>
    <mergeCell ref="A5:C5"/>
    <mergeCell ref="D5:E5"/>
    <mergeCell ref="A6:C6"/>
    <mergeCell ref="D6:E6"/>
    <mergeCell ref="A7:C7"/>
    <mergeCell ref="D7:E7"/>
    <mergeCell ref="A8:C8"/>
    <mergeCell ref="D8:E8"/>
    <mergeCell ref="A9:C9"/>
    <mergeCell ref="D9:E9"/>
    <mergeCell ref="A10:C10"/>
    <mergeCell ref="D10:E10"/>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8" customWidth="1" min="1" max="1"/>
    <col width="95" customWidth="1" min="2" max="2"/>
  </cols>
  <sheetData>
    <row r="1">
      <c r="A1" s="14" t="inlineStr">
        <is>
          <t>Instructions — W-4 Paycheck Withholding Estimator</t>
        </is>
      </c>
    </row>
    <row r="2"/>
    <row r="3" ht="45" customHeight="1">
      <c r="A3" s="31" t="inlineStr">
        <is>
          <t>Purpose</t>
        </is>
      </c>
      <c r="B3" s="32" t="inlineStr">
        <is>
          <t>This workbook estimates federal income tax withholding versus projected tax liability for a group of employees, based on IRS Form W-4 inputs, to help identify who may owe tax or receive a refund.</t>
        </is>
      </c>
    </row>
    <row r="4" ht="45" customHeight="1">
      <c r="A4" s="31" t="inlineStr">
        <is>
          <t>Employee Withholding Sheet</t>
        </is>
      </c>
      <c r="B4" s="32" t="inlineStr">
        <is>
          <t>Enter each employee's filing status, pay frequency, annual gross salary, other income (Step 4a), deductions (Step 4b), dependent credits (Step 3), and extra withholding per paycheck (Step 4c). Pale yellow cells are editable inputs. All tax calculations update automatically.</t>
        </is>
      </c>
    </row>
    <row r="5" ht="45" customHeight="1">
      <c r="A5" s="31" t="inlineStr">
        <is>
          <t>Filing Status &amp; Pay Frequency</t>
        </is>
      </c>
      <c r="B5" s="32" t="inlineStr">
        <is>
          <t>Use the dropdown lists in the Filing Status and Pay Frequency columns. Standard deduction and pay periods per year are looked up automatically from the W-4 Calculator sheet.</t>
        </is>
      </c>
    </row>
    <row r="6" ht="45" customHeight="1">
      <c r="A6" s="31" t="inlineStr">
        <is>
          <t>Federal Taxable Income</t>
        </is>
      </c>
      <c r="B6" s="32" t="inlineStr">
        <is>
          <t>Calculated as Annual Gross Salary + Other Income - Deductions - Standard Deduction, floored at zero.</t>
        </is>
      </c>
    </row>
    <row r="7" ht="45" customHeight="1">
      <c r="A7" s="31" t="inlineStr">
        <is>
          <t>Estimated Tax Liability</t>
        </is>
      </c>
      <c r="B7" s="32" t="inlineStr">
        <is>
          <t>Calculated using 2026 estimated progressive tax brackets for Single, Married Filing Jointly, and Head of Household filers, then reduced by dependent credits (Step 3).</t>
        </is>
      </c>
    </row>
    <row r="8" ht="45" customHeight="1">
      <c r="A8" s="31" t="inlineStr">
        <is>
          <t>Projected Refund/(Owed)</t>
        </is>
      </c>
      <c r="B8" s="32" t="inlineStr">
        <is>
          <t>Total Annual Withholding minus Estimated Annual Tax Liability. A positive number means a refund is expected; negative means additional tax may be owed at filing.</t>
        </is>
      </c>
    </row>
    <row r="9" ht="45" customHeight="1">
      <c r="A9" s="31" t="inlineStr">
        <is>
          <t>W-4 Calculator Sheet</t>
        </is>
      </c>
      <c r="B9" s="32" t="inlineStr">
        <is>
          <t>Contains the standard deduction table, pay frequency table, and 2026 estimated federal tax bracket tables used by all formulas, plus a sample step-by-step walkthrough for one employee.</t>
        </is>
      </c>
    </row>
    <row r="10" ht="45" customHeight="1">
      <c r="A10" s="31" t="inlineStr">
        <is>
          <t>Dashboard Sheet</t>
        </is>
      </c>
      <c r="B10" s="32" t="inlineStr">
        <is>
          <t>Displays key summary metrics, a bar chart comparing estimated liability to projected withholding by employee, and a pie chart of filing status distribution.</t>
        </is>
      </c>
    </row>
    <row r="11" ht="45" customHeight="1">
      <c r="A11" s="31" t="inlineStr">
        <is>
          <t>Disclaimer</t>
        </is>
      </c>
      <c r="B11" s="32" t="inlineStr">
        <is>
          <t>Figures are estimates for planning purposes only and do not constitute tax advice. Consult IRS Publication 15-T or a qualified tax professional for exact withholding calculations.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2026-07-21T18:07:49Z</dcterms:created>
  <dcterms:modified xmlns:dcterms="http://purl.org/dc/terms/" xmlns:xsi="http://www.w3.org/2001/XMLSchema-instance" xsi:type="dcterms:W3CDTF">2026-07-21T18:07:49Z</dcterms:modified>
</cp:coreProperties>
</file>