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s" sheetId="1" state="visible" r:id="rId1"/>
    <sheet xmlns:r="http://schemas.openxmlformats.org/officeDocument/2006/relationships" name="Calendar" sheetId="2" state="visible" r:id="rId2"/>
    <sheet xmlns:r="http://schemas.openxmlformats.org/officeDocument/2006/relationships" name="Summary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MM/DD/YYYY"/>
    <numFmt numFmtId="165" formatCode="&quot;$&quot;#,##0.00"/>
    <numFmt numFmtId="166" formatCode="0.0%"/>
    <numFmt numFmtId="167" formatCode="0.0"/>
  </numFmts>
  <fonts count="8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sz val="10"/>
    </font>
    <font>
      <b val="1"/>
      <sz val="10"/>
    </font>
    <font>
      <b val="1"/>
      <sz val="11"/>
    </font>
    <font>
      <b val="1"/>
      <color rgb="00FFFFFF"/>
    </font>
    <font>
      <color rgb="00FFFFFF"/>
      <sz val="10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14B8A6"/>
      </patternFill>
    </fill>
    <fill>
      <patternFill patternType="solid">
        <fgColor rgb="0022C55E"/>
      </patternFill>
    </fill>
    <fill>
      <patternFill patternType="solid">
        <fgColor rgb="00DC262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/>
    </xf>
    <xf numFmtId="1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166" fontId="4" fillId="6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1" fontId="3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167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3" fillId="0" borderId="0" pivotButton="0" quotePrefix="0" xfId="0"/>
    <xf numFmtId="0" fontId="2" fillId="2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center" vertical="center"/>
    </xf>
    <xf numFmtId="166" fontId="4" fillId="6" borderId="1" applyAlignment="1" pivotButton="0" quotePrefix="0" xfId="0">
      <alignment horizontal="center" vertical="center"/>
    </xf>
    <xf numFmtId="167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Occupied Nights by Property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'Calendar'!Q2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'Calendar'!$A$3:$A$12</f>
            </numRef>
          </cat>
          <val>
            <numRef>
              <f>'Calendar'!$Q$3:$Q$12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Property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Nights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Booking Value by Property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'Summary'!B15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'Summary'!$A$16:$A$25</f>
            </numRef>
          </cat>
          <val>
            <numRef>
              <f>'Summary'!$B$16:$B$25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Property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USD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Paid vs Open Bookings</a:t>
            </a:r>
          </a:p>
        </rich>
      </tx>
    </title>
    <plotArea>
      <pieChart>
        <varyColors val="1"/>
        <ser>
          <idx val="0"/>
          <order val="0"/>
          <tx>
            <strRef>
              <f>'Summary'!B27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'Summary'!$A$28:$A$29</f>
            </numRef>
          </cat>
          <val>
            <numRef>
              <f>'Summary'!$B$28:$B$29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Relationship Type="http://schemas.openxmlformats.org/officeDocument/2006/relationships/chart" Target="/xl/charts/chart3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3</col>
      <colOff>0</colOff>
      <row>2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26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22" customWidth="1" min="3" max="3"/>
    <col width="16" customWidth="1" min="4" max="4"/>
    <col width="7" customWidth="1" min="5" max="5"/>
    <col width="14" customWidth="1" min="6" max="6"/>
    <col width="14" customWidth="1" min="7" max="7"/>
    <col width="8" customWidth="1" min="8" max="8"/>
    <col width="15" customWidth="1" min="9" max="9"/>
    <col width="13" customWidth="1" min="10" max="10"/>
    <col width="13" customWidth="1" min="11" max="11"/>
    <col width="13" customWidth="1" min="12" max="12"/>
    <col width="18" customWidth="1" min="13" max="13"/>
    <col width="17" customWidth="1" min="14" max="14"/>
    <col width="13" customWidth="1" min="15" max="15"/>
    <col width="10" customWidth="1" min="16" max="16"/>
    <col width="16" customWidth="1" min="17" max="17"/>
    <col width="22" customWidth="1" min="18" max="18"/>
  </cols>
  <sheetData>
    <row r="1" ht="28" customHeight="1">
      <c r="A1" s="1" t="inlineStr">
        <is>
          <t>VRBO Booking Calendar Tracker — Reservations Log</t>
        </is>
      </c>
    </row>
    <row r="2" ht="22" customHeight="1">
      <c r="A2" s="2" t="inlineStr">
        <is>
          <t>Booking ID</t>
        </is>
      </c>
      <c r="B2" s="2" t="inlineStr">
        <is>
          <t>Guest Name</t>
        </is>
      </c>
      <c r="C2" s="2" t="inlineStr">
        <is>
          <t>Property Name</t>
        </is>
      </c>
      <c r="D2" s="2" t="inlineStr">
        <is>
          <t>City</t>
        </is>
      </c>
      <c r="E2" s="2" t="inlineStr">
        <is>
          <t>State</t>
        </is>
      </c>
      <c r="F2" s="2" t="inlineStr">
        <is>
          <t>Check-In Date</t>
        </is>
      </c>
      <c r="G2" s="2" t="inlineStr">
        <is>
          <t>Check-Out Date</t>
        </is>
      </c>
      <c r="H2" s="2" t="inlineStr">
        <is>
          <t>Nights</t>
        </is>
      </c>
      <c r="I2" s="2" t="inlineStr">
        <is>
          <t>Booking Source</t>
        </is>
      </c>
      <c r="J2" s="2" t="inlineStr">
        <is>
          <t>Nightly Rate</t>
        </is>
      </c>
      <c r="K2" s="2" t="inlineStr">
        <is>
          <t>Cleaning Fee</t>
        </is>
      </c>
      <c r="L2" s="2" t="inlineStr">
        <is>
          <t>Taxes &amp; Fees</t>
        </is>
      </c>
      <c r="M2" s="2" t="inlineStr">
        <is>
          <t>Total Booking Value</t>
        </is>
      </c>
      <c r="N2" s="2" t="inlineStr">
        <is>
          <t>Deposit Received</t>
        </is>
      </c>
      <c r="O2" s="2" t="inlineStr">
        <is>
          <t>Balance Due</t>
        </is>
      </c>
      <c r="P2" s="2" t="inlineStr">
        <is>
          <t>Status</t>
        </is>
      </c>
      <c r="Q2" s="2" t="inlineStr">
        <is>
          <t>Occupancy Flag</t>
        </is>
      </c>
      <c r="R2" s="2" t="inlineStr">
        <is>
          <t>Notes</t>
        </is>
      </c>
    </row>
    <row r="3">
      <c r="A3" s="3" t="inlineStr">
        <is>
          <t>BK-001</t>
        </is>
      </c>
      <c r="B3" s="4" t="inlineStr">
        <is>
          <t>Michael Thompson</t>
        </is>
      </c>
      <c r="C3" s="4" t="inlineStr">
        <is>
          <t>Lone Star Retreat</t>
        </is>
      </c>
      <c r="D3" s="4" t="inlineStr">
        <is>
          <t>Austin</t>
        </is>
      </c>
      <c r="E3" s="3" t="inlineStr">
        <is>
          <t>TX</t>
        </is>
      </c>
      <c r="F3" s="37" t="n">
        <v>46086</v>
      </c>
      <c r="G3" s="37" t="n">
        <v>46090</v>
      </c>
      <c r="H3" s="6">
        <f>G3-F3</f>
        <v/>
      </c>
      <c r="I3" s="3" t="inlineStr">
        <is>
          <t>Airbnb</t>
        </is>
      </c>
      <c r="J3" s="38" t="n">
        <v>225</v>
      </c>
      <c r="K3" s="38" t="n">
        <v>85</v>
      </c>
      <c r="L3" s="38" t="n">
        <v>42</v>
      </c>
      <c r="M3" s="39">
        <f>(H3*J3)+K3+L3</f>
        <v/>
      </c>
      <c r="N3" s="38" t="n">
        <v>500</v>
      </c>
      <c r="O3" s="39">
        <f>M3-N3</f>
        <v/>
      </c>
      <c r="P3" s="3">
        <f>IF(O3&lt;=0,"Paid","Open")</f>
        <v/>
      </c>
      <c r="Q3" s="3">
        <f>IF(AND(TODAY()&gt;=F3,TODAY()&lt;G3),"Occupied","Available")</f>
        <v/>
      </c>
      <c r="R3" s="9" t="inlineStr">
        <is>
          <t>Confirmed</t>
        </is>
      </c>
    </row>
    <row r="4">
      <c r="A4" s="10" t="inlineStr">
        <is>
          <t>BK-002</t>
        </is>
      </c>
      <c r="B4" s="11" t="inlineStr">
        <is>
          <t>Jennifer Martinez</t>
        </is>
      </c>
      <c r="C4" s="11" t="inlineStr">
        <is>
          <t>Mile High Getaway</t>
        </is>
      </c>
      <c r="D4" s="11" t="inlineStr">
        <is>
          <t>Denver</t>
        </is>
      </c>
      <c r="E4" s="10" t="inlineStr">
        <is>
          <t>CO</t>
        </is>
      </c>
      <c r="F4" s="40" t="n">
        <v>46124</v>
      </c>
      <c r="G4" s="40" t="n">
        <v>46128</v>
      </c>
      <c r="H4" s="13">
        <f>G4-F4</f>
        <v/>
      </c>
      <c r="I4" s="10" t="inlineStr">
        <is>
          <t>VRBO</t>
        </is>
      </c>
      <c r="J4" s="38" t="n">
        <v>198</v>
      </c>
      <c r="K4" s="38" t="n">
        <v>75</v>
      </c>
      <c r="L4" s="38" t="n">
        <v>36</v>
      </c>
      <c r="M4" s="41">
        <f>(H4*J4)+K4+L4</f>
        <v/>
      </c>
      <c r="N4" s="38" t="n">
        <v>450</v>
      </c>
      <c r="O4" s="41">
        <f>M4-N4</f>
        <v/>
      </c>
      <c r="P4" s="10">
        <f>IF(O4&lt;=0,"Paid","Open")</f>
        <v/>
      </c>
      <c r="Q4" s="10">
        <f>IF(AND(TODAY()&gt;=F4,TODAY()&lt;G4),"Occupied","Available")</f>
        <v/>
      </c>
      <c r="R4" s="9" t="inlineStr">
        <is>
          <t>VIP guest</t>
        </is>
      </c>
    </row>
    <row r="5">
      <c r="A5" s="3" t="inlineStr">
        <is>
          <t>BK-003</t>
        </is>
      </c>
      <c r="B5" s="4" t="inlineStr">
        <is>
          <t>James Wilson</t>
        </is>
      </c>
      <c r="C5" s="4" t="inlineStr">
        <is>
          <t>Desert Sun Villa</t>
        </is>
      </c>
      <c r="D5" s="4" t="inlineStr">
        <is>
          <t>Phoenix</t>
        </is>
      </c>
      <c r="E5" s="3" t="inlineStr">
        <is>
          <t>AZ</t>
        </is>
      </c>
      <c r="F5" s="37" t="n">
        <v>46143</v>
      </c>
      <c r="G5" s="37" t="n">
        <v>46148</v>
      </c>
      <c r="H5" s="6">
        <f>G5-F5</f>
        <v/>
      </c>
      <c r="I5" s="3" t="inlineStr">
        <is>
          <t>Direct</t>
        </is>
      </c>
      <c r="J5" s="38" t="n">
        <v>240</v>
      </c>
      <c r="K5" s="38" t="n">
        <v>90</v>
      </c>
      <c r="L5" s="38" t="n">
        <v>48</v>
      </c>
      <c r="M5" s="39">
        <f>(H5*J5)+K5+L5</f>
        <v/>
      </c>
      <c r="N5" s="38" t="n">
        <v>600</v>
      </c>
      <c r="O5" s="39">
        <f>M5-N5</f>
        <v/>
      </c>
      <c r="P5" s="3">
        <f>IF(O5&lt;=0,"Paid","Open")</f>
        <v/>
      </c>
      <c r="Q5" s="3">
        <f>IF(AND(TODAY()&gt;=F5,TODAY()&lt;G5),"Occupied","Available")</f>
        <v/>
      </c>
      <c r="R5" s="9" t="inlineStr">
        <is>
          <t>Needs parking</t>
        </is>
      </c>
    </row>
    <row r="6">
      <c r="A6" s="10" t="inlineStr">
        <is>
          <t>BK-004</t>
        </is>
      </c>
      <c r="B6" s="11" t="inlineStr">
        <is>
          <t>Emily Davis</t>
        </is>
      </c>
      <c r="C6" s="11" t="inlineStr">
        <is>
          <t>Pacific Pines Cabin</t>
        </is>
      </c>
      <c r="D6" s="11" t="inlineStr">
        <is>
          <t>Seattle</t>
        </is>
      </c>
      <c r="E6" s="10" t="inlineStr">
        <is>
          <t>WA</t>
        </is>
      </c>
      <c r="F6" s="40" t="n">
        <v>46183</v>
      </c>
      <c r="G6" s="40" t="n">
        <v>46187</v>
      </c>
      <c r="H6" s="13">
        <f>G6-F6</f>
        <v/>
      </c>
      <c r="I6" s="10" t="inlineStr">
        <is>
          <t>Booking.com</t>
        </is>
      </c>
      <c r="J6" s="38" t="n">
        <v>310</v>
      </c>
      <c r="K6" s="38" t="n">
        <v>100</v>
      </c>
      <c r="L6" s="38" t="n">
        <v>58</v>
      </c>
      <c r="M6" s="41">
        <f>(H6*J6)+K6+L6</f>
        <v/>
      </c>
      <c r="N6" s="38" t="n">
        <v>650</v>
      </c>
      <c r="O6" s="41">
        <f>M6-N6</f>
        <v/>
      </c>
      <c r="P6" s="10">
        <f>IF(O6&lt;=0,"Paid","Open")</f>
        <v/>
      </c>
      <c r="Q6" s="10">
        <f>IF(AND(TODAY()&gt;=F6,TODAY()&lt;G6),"Occupied","Available")</f>
        <v/>
      </c>
      <c r="R6" s="9" t="inlineStr">
        <is>
          <t>Early check-in req</t>
        </is>
      </c>
    </row>
    <row r="7">
      <c r="A7" s="3" t="inlineStr">
        <is>
          <t>BK-005</t>
        </is>
      </c>
      <c r="B7" s="4" t="inlineStr">
        <is>
          <t>David Anderson</t>
        </is>
      </c>
      <c r="C7" s="4" t="inlineStr">
        <is>
          <t>Music City Loft</t>
        </is>
      </c>
      <c r="D7" s="4" t="inlineStr">
        <is>
          <t>Nashville</t>
        </is>
      </c>
      <c r="E7" s="3" t="inlineStr">
        <is>
          <t>TN</t>
        </is>
      </c>
      <c r="F7" s="37" t="n">
        <v>46206</v>
      </c>
      <c r="G7" s="37" t="n">
        <v>46210</v>
      </c>
      <c r="H7" s="6">
        <f>G7-F7</f>
        <v/>
      </c>
      <c r="I7" s="3" t="inlineStr">
        <is>
          <t>Airbnb</t>
        </is>
      </c>
      <c r="J7" s="38" t="n">
        <v>215</v>
      </c>
      <c r="K7" s="38" t="n">
        <v>80</v>
      </c>
      <c r="L7" s="38" t="n">
        <v>40</v>
      </c>
      <c r="M7" s="39">
        <f>(H7*J7)+K7+L7</f>
        <v/>
      </c>
      <c r="N7" s="38" t="n">
        <v>550</v>
      </c>
      <c r="O7" s="39">
        <f>M7-N7</f>
        <v/>
      </c>
      <c r="P7" s="3">
        <f>IF(O7&lt;=0,"Paid","Open")</f>
        <v/>
      </c>
      <c r="Q7" s="3">
        <f>IF(AND(TODAY()&gt;=F7,TODAY()&lt;G7),"Occupied","Available")</f>
        <v/>
      </c>
      <c r="R7" s="9" t="inlineStr">
        <is>
          <t>4th of July stay</t>
        </is>
      </c>
    </row>
    <row r="8">
      <c r="A8" s="10" t="inlineStr">
        <is>
          <t>BK-006</t>
        </is>
      </c>
      <c r="B8" s="11" t="inlineStr">
        <is>
          <t>Sarah Johnson</t>
        </is>
      </c>
      <c r="C8" s="11" t="inlineStr">
        <is>
          <t>Queen City Cottage</t>
        </is>
      </c>
      <c r="D8" s="11" t="inlineStr">
        <is>
          <t>Charlotte</t>
        </is>
      </c>
      <c r="E8" s="10" t="inlineStr">
        <is>
          <t>NC</t>
        </is>
      </c>
      <c r="F8" s="40" t="n">
        <v>46249</v>
      </c>
      <c r="G8" s="40" t="n">
        <v>46254</v>
      </c>
      <c r="H8" s="13">
        <f>G8-F8</f>
        <v/>
      </c>
      <c r="I8" s="10" t="inlineStr">
        <is>
          <t>Airbnb</t>
        </is>
      </c>
      <c r="J8" s="38" t="n">
        <v>190</v>
      </c>
      <c r="K8" s="38" t="n">
        <v>70</v>
      </c>
      <c r="L8" s="38" t="n">
        <v>35</v>
      </c>
      <c r="M8" s="41">
        <f>(H8*J8)+K8+L8</f>
        <v/>
      </c>
      <c r="N8" s="38" t="n">
        <v>480</v>
      </c>
      <c r="O8" s="41">
        <f>M8-N8</f>
        <v/>
      </c>
      <c r="P8" s="10">
        <f>IF(O8&lt;=0,"Paid","Open")</f>
        <v/>
      </c>
      <c r="Q8" s="10">
        <f>IF(AND(TODAY()&gt;=F8,TODAY()&lt;G8),"Occupied","Available")</f>
        <v/>
      </c>
      <c r="R8" s="9" t="inlineStr">
        <is>
          <t>Late checkout req</t>
        </is>
      </c>
    </row>
    <row r="9">
      <c r="A9" s="3" t="inlineStr">
        <is>
          <t>BK-007</t>
        </is>
      </c>
      <c r="B9" s="4" t="inlineStr">
        <is>
          <t>Robert Miller</t>
        </is>
      </c>
      <c r="C9" s="4" t="inlineStr">
        <is>
          <t>Buckeye Bungalow</t>
        </is>
      </c>
      <c r="D9" s="4" t="inlineStr">
        <is>
          <t>Columbus</t>
        </is>
      </c>
      <c r="E9" s="3" t="inlineStr">
        <is>
          <t>OH</t>
        </is>
      </c>
      <c r="F9" s="37" t="n">
        <v>46273</v>
      </c>
      <c r="G9" s="37" t="n">
        <v>46276</v>
      </c>
      <c r="H9" s="6">
        <f>G9-F9</f>
        <v/>
      </c>
      <c r="I9" s="3" t="inlineStr">
        <is>
          <t>Direct</t>
        </is>
      </c>
      <c r="J9" s="38" t="n">
        <v>175</v>
      </c>
      <c r="K9" s="38" t="n">
        <v>65</v>
      </c>
      <c r="L9" s="38" t="n">
        <v>32</v>
      </c>
      <c r="M9" s="39">
        <f>(H9*J9)+K9+L9</f>
        <v/>
      </c>
      <c r="N9" s="38" t="n">
        <v>350</v>
      </c>
      <c r="O9" s="39">
        <f>M9-N9</f>
        <v/>
      </c>
      <c r="P9" s="3">
        <f>IF(O9&lt;=0,"Paid","Open")</f>
        <v/>
      </c>
      <c r="Q9" s="3">
        <f>IF(AND(TODAY()&gt;=F9,TODAY()&lt;G9),"Occupied","Available")</f>
        <v/>
      </c>
      <c r="R9" s="9" t="inlineStr">
        <is>
          <t>Business traveler</t>
        </is>
      </c>
    </row>
    <row r="10">
      <c r="A10" s="10" t="inlineStr">
        <is>
          <t>BK-008</t>
        </is>
      </c>
      <c r="B10" s="11" t="inlineStr">
        <is>
          <t>Ashley Brown</t>
        </is>
      </c>
      <c r="C10" s="11" t="inlineStr">
        <is>
          <t>Peach State Retreat</t>
        </is>
      </c>
      <c r="D10" s="11" t="inlineStr">
        <is>
          <t>Atlanta</t>
        </is>
      </c>
      <c r="E10" s="10" t="inlineStr">
        <is>
          <t>GA</t>
        </is>
      </c>
      <c r="F10" s="40" t="n">
        <v>46297</v>
      </c>
      <c r="G10" s="40" t="n">
        <v>46301</v>
      </c>
      <c r="H10" s="13">
        <f>G10-F10</f>
        <v/>
      </c>
      <c r="I10" s="10" t="inlineStr">
        <is>
          <t>VRBO</t>
        </is>
      </c>
      <c r="J10" s="38" t="n">
        <v>205</v>
      </c>
      <c r="K10" s="38" t="n">
        <v>78</v>
      </c>
      <c r="L10" s="38" t="n">
        <v>38</v>
      </c>
      <c r="M10" s="41">
        <f>(H10*J10)+K10+L10</f>
        <v/>
      </c>
      <c r="N10" s="38" t="n">
        <v>520</v>
      </c>
      <c r="O10" s="41">
        <f>M10-N10</f>
        <v/>
      </c>
      <c r="P10" s="10">
        <f>IF(O10&lt;=0,"Paid","Open")</f>
        <v/>
      </c>
      <c r="Q10" s="10">
        <f>IF(AND(TODAY()&gt;=F10,TODAY()&lt;G10),"Occupied","Available")</f>
        <v/>
      </c>
      <c r="R10" s="9" t="inlineStr">
        <is>
          <t>Pet friendly req</t>
        </is>
      </c>
    </row>
    <row r="11">
      <c r="A11" s="3" t="inlineStr">
        <is>
          <t>BK-009</t>
        </is>
      </c>
      <c r="B11" s="4" t="inlineStr">
        <is>
          <t>Christopher Garcia</t>
        </is>
      </c>
      <c r="C11" s="4" t="inlineStr">
        <is>
          <t>Pacific Coast House</t>
        </is>
      </c>
      <c r="D11" s="4" t="inlineStr">
        <is>
          <t>San Diego</t>
        </is>
      </c>
      <c r="E11" s="3" t="inlineStr">
        <is>
          <t>CA</t>
        </is>
      </c>
      <c r="F11" s="37" t="n">
        <v>46340</v>
      </c>
      <c r="G11" s="37" t="n">
        <v>46344</v>
      </c>
      <c r="H11" s="6">
        <f>G11-F11</f>
        <v/>
      </c>
      <c r="I11" s="3" t="inlineStr">
        <is>
          <t>Airbnb</t>
        </is>
      </c>
      <c r="J11" s="38" t="n">
        <v>325</v>
      </c>
      <c r="K11" s="38" t="n">
        <v>110</v>
      </c>
      <c r="L11" s="38" t="n">
        <v>62</v>
      </c>
      <c r="M11" s="39">
        <f>(H11*J11)+K11+L11</f>
        <v/>
      </c>
      <c r="N11" s="38" t="n">
        <v>700</v>
      </c>
      <c r="O11" s="39">
        <f>M11-N11</f>
        <v/>
      </c>
      <c r="P11" s="3">
        <f>IF(O11&lt;=0,"Paid","Open")</f>
        <v/>
      </c>
      <c r="Q11" s="3">
        <f>IF(AND(TODAY()&gt;=F11,TODAY()&lt;G11),"Occupied","Available")</f>
        <v/>
      </c>
      <c r="R11" s="9" t="inlineStr">
        <is>
          <t>Thanksgiving wknd</t>
        </is>
      </c>
    </row>
    <row r="12">
      <c r="A12" s="10" t="inlineStr">
        <is>
          <t>BK-010</t>
        </is>
      </c>
      <c r="B12" s="11" t="inlineStr">
        <is>
          <t>Jessica Lee</t>
        </is>
      </c>
      <c r="C12" s="11" t="inlineStr">
        <is>
          <t>Sunshine Bay Villa</t>
        </is>
      </c>
      <c r="D12" s="11" t="inlineStr">
        <is>
          <t>Tampa</t>
        </is>
      </c>
      <c r="E12" s="10" t="inlineStr">
        <is>
          <t>FL</t>
        </is>
      </c>
      <c r="F12" s="40" t="n">
        <v>46376</v>
      </c>
      <c r="G12" s="40" t="n">
        <v>46382</v>
      </c>
      <c r="H12" s="13">
        <f>G12-F12</f>
        <v/>
      </c>
      <c r="I12" s="10" t="inlineStr">
        <is>
          <t>Direct</t>
        </is>
      </c>
      <c r="J12" s="38" t="n">
        <v>260</v>
      </c>
      <c r="K12" s="38" t="n">
        <v>95</v>
      </c>
      <c r="L12" s="38" t="n">
        <v>50</v>
      </c>
      <c r="M12" s="41">
        <f>(H12*J12)+K12+L12</f>
        <v/>
      </c>
      <c r="N12" s="38" t="n">
        <v>800</v>
      </c>
      <c r="O12" s="41">
        <f>M12-N12</f>
        <v/>
      </c>
      <c r="P12" s="10">
        <f>IF(O12&lt;=0,"Paid","Open")</f>
        <v/>
      </c>
      <c r="Q12" s="10">
        <f>IF(AND(TODAY()&gt;=F12,TODAY()&lt;G12),"Occupied","Available")</f>
        <v/>
      </c>
      <c r="R12" s="9" t="inlineStr">
        <is>
          <t>Holiday booking</t>
        </is>
      </c>
    </row>
  </sheetData>
  <mergeCells count="1">
    <mergeCell ref="A1:R1"/>
  </mergeCells>
  <conditionalFormatting sqref="P3:P12">
    <cfRule type="expression" priority="1" dxfId="0" stopIfTrue="1">
      <formula>P3="Open"</formula>
    </cfRule>
    <cfRule type="expression" priority="2" dxfId="1" stopIfTrue="1">
      <formula>P3="Paid"</formula>
    </cfRule>
  </conditionalFormatting>
  <conditionalFormatting sqref="O3:O12">
    <cfRule type="expression" priority="3" dxfId="0" stopIfTrue="1">
      <formula>O3&gt;0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7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14" customWidth="1" min="16" max="16"/>
    <col width="15" customWidth="1" min="17" max="17"/>
    <col width="14" customWidth="1" min="18" max="18"/>
  </cols>
  <sheetData>
    <row r="1" ht="28" customHeight="1">
      <c r="A1" s="1" t="inlineStr">
        <is>
          <t>VRBO Booking Calendar — 2026 Monthly Overview</t>
        </is>
      </c>
    </row>
    <row r="2" ht="22" customHeight="1">
      <c r="A2" s="2" t="inlineStr">
        <is>
          <t>Property Name</t>
        </is>
      </c>
      <c r="B2" s="2" t="inlineStr">
        <is>
          <t>City</t>
        </is>
      </c>
      <c r="C2" s="2" t="inlineStr">
        <is>
          <t>State</t>
        </is>
      </c>
      <c r="D2" s="2" t="inlineStr">
        <is>
          <t>Jan</t>
        </is>
      </c>
      <c r="E2" s="2" t="inlineStr">
        <is>
          <t>Feb</t>
        </is>
      </c>
      <c r="F2" s="2" t="inlineStr">
        <is>
          <t>Mar</t>
        </is>
      </c>
      <c r="G2" s="2" t="inlineStr">
        <is>
          <t>Apr</t>
        </is>
      </c>
      <c r="H2" s="2" t="inlineStr">
        <is>
          <t>May</t>
        </is>
      </c>
      <c r="I2" s="2" t="inlineStr">
        <is>
          <t>Jun</t>
        </is>
      </c>
      <c r="J2" s="2" t="inlineStr">
        <is>
          <t>Jul</t>
        </is>
      </c>
      <c r="K2" s="2" t="inlineStr">
        <is>
          <t>Aug</t>
        </is>
      </c>
      <c r="L2" s="2" t="inlineStr">
        <is>
          <t>Sep</t>
        </is>
      </c>
      <c r="M2" s="2" t="inlineStr">
        <is>
          <t>Oct</t>
        </is>
      </c>
      <c r="N2" s="2" t="inlineStr">
        <is>
          <t>Nov</t>
        </is>
      </c>
      <c r="O2" s="2" t="inlineStr">
        <is>
          <t>Dec</t>
        </is>
      </c>
      <c r="P2" s="2" t="inlineStr">
        <is>
          <t>Booking Count</t>
        </is>
      </c>
      <c r="Q2" s="2" t="inlineStr">
        <is>
          <t>Occupied Nights</t>
        </is>
      </c>
      <c r="R2" s="2" t="inlineStr">
        <is>
          <t>Occupancy Rate</t>
        </is>
      </c>
    </row>
    <row r="3">
      <c r="A3" s="4" t="inlineStr">
        <is>
          <t>Lone Star Retreat</t>
        </is>
      </c>
      <c r="B3" s="4" t="inlineStr">
        <is>
          <t>Austin</t>
        </is>
      </c>
      <c r="C3" s="3" t="inlineStr">
        <is>
          <t>TX</t>
        </is>
      </c>
      <c r="D3" s="3">
        <f>IFERROR(COUNTIFS(Bookings!C:C,A3,Bookings!F:F,"&lt;="&amp;DATE(2026,1,31),Bookings!G:G,"&gt;="&amp;DATE(2026,1,1)),0)</f>
        <v/>
      </c>
      <c r="E3" s="3">
        <f>IFERROR(COUNTIFS(Bookings!C:C,A3,Bookings!F:F,"&lt;="&amp;DATE(2026,2,28),Bookings!G:G,"&gt;="&amp;DATE(2026,2,1)),0)</f>
        <v/>
      </c>
      <c r="F3" s="3">
        <f>IFERROR(COUNTIFS(Bookings!C:C,A3,Bookings!F:F,"&lt;="&amp;DATE(2026,3,31),Bookings!G:G,"&gt;="&amp;DATE(2026,3,1)),0)</f>
        <v/>
      </c>
      <c r="G3" s="3">
        <f>IFERROR(COUNTIFS(Bookings!C:C,A3,Bookings!F:F,"&lt;="&amp;DATE(2026,4,30),Bookings!G:G,"&gt;="&amp;DATE(2026,4,1)),0)</f>
        <v/>
      </c>
      <c r="H3" s="3">
        <f>IFERROR(COUNTIFS(Bookings!C:C,A3,Bookings!F:F,"&lt;="&amp;DATE(2026,5,31),Bookings!G:G,"&gt;="&amp;DATE(2026,5,1)),0)</f>
        <v/>
      </c>
      <c r="I3" s="3">
        <f>IFERROR(COUNTIFS(Bookings!C:C,A3,Bookings!F:F,"&lt;="&amp;DATE(2026,6,30),Bookings!G:G,"&gt;="&amp;DATE(2026,6,1)),0)</f>
        <v/>
      </c>
      <c r="J3" s="3">
        <f>IFERROR(COUNTIFS(Bookings!C:C,A3,Bookings!F:F,"&lt;="&amp;DATE(2026,7,31),Bookings!G:G,"&gt;="&amp;DATE(2026,7,1)),0)</f>
        <v/>
      </c>
      <c r="K3" s="3">
        <f>IFERROR(COUNTIFS(Bookings!C:C,A3,Bookings!F:F,"&lt;="&amp;DATE(2026,8,31),Bookings!G:G,"&gt;="&amp;DATE(2026,8,1)),0)</f>
        <v/>
      </c>
      <c r="L3" s="3">
        <f>IFERROR(COUNTIFS(Bookings!C:C,A3,Bookings!F:F,"&lt;="&amp;DATE(2026,9,30),Bookings!G:G,"&gt;="&amp;DATE(2026,9,1)),0)</f>
        <v/>
      </c>
      <c r="M3" s="3">
        <f>IFERROR(COUNTIFS(Bookings!C:C,A3,Bookings!F:F,"&lt;="&amp;DATE(2026,10,31),Bookings!G:G,"&gt;="&amp;DATE(2026,10,1)),0)</f>
        <v/>
      </c>
      <c r="N3" s="3">
        <f>IFERROR(COUNTIFS(Bookings!C:C,A3,Bookings!F:F,"&lt;="&amp;DATE(2026,11,30),Bookings!G:G,"&gt;="&amp;DATE(2026,11,1)),0)</f>
        <v/>
      </c>
      <c r="O3" s="3">
        <f>IFERROR(COUNTIFS(Bookings!C:C,A3,Bookings!F:F,"&lt;="&amp;DATE(2026,12,31),Bookings!G:G,"&gt;="&amp;DATE(2026,12,1)),0)</f>
        <v/>
      </c>
      <c r="P3" s="3">
        <f>IFERROR(COUNTIF(Bookings!C:C,A3),0)</f>
        <v/>
      </c>
      <c r="Q3" s="3">
        <f>IFERROR(SUMIF(Bookings!C:C,A3,Bookings!H:H),0)</f>
        <v/>
      </c>
      <c r="R3" s="42">
        <f>IFERROR(Q3/365,0)</f>
        <v/>
      </c>
    </row>
    <row r="4">
      <c r="A4" s="11" t="inlineStr">
        <is>
          <t>Mile High Getaway</t>
        </is>
      </c>
      <c r="B4" s="11" t="inlineStr">
        <is>
          <t>Denver</t>
        </is>
      </c>
      <c r="C4" s="10" t="inlineStr">
        <is>
          <t>CO</t>
        </is>
      </c>
      <c r="D4" s="10">
        <f>IFERROR(COUNTIFS(Bookings!C:C,A4,Bookings!F:F,"&lt;="&amp;DATE(2026,1,31),Bookings!G:G,"&gt;="&amp;DATE(2026,1,1)),0)</f>
        <v/>
      </c>
      <c r="E4" s="10">
        <f>IFERROR(COUNTIFS(Bookings!C:C,A4,Bookings!F:F,"&lt;="&amp;DATE(2026,2,28),Bookings!G:G,"&gt;="&amp;DATE(2026,2,1)),0)</f>
        <v/>
      </c>
      <c r="F4" s="10">
        <f>IFERROR(COUNTIFS(Bookings!C:C,A4,Bookings!F:F,"&lt;="&amp;DATE(2026,3,31),Bookings!G:G,"&gt;="&amp;DATE(2026,3,1)),0)</f>
        <v/>
      </c>
      <c r="G4" s="10">
        <f>IFERROR(COUNTIFS(Bookings!C:C,A4,Bookings!F:F,"&lt;="&amp;DATE(2026,4,30),Bookings!G:G,"&gt;="&amp;DATE(2026,4,1)),0)</f>
        <v/>
      </c>
      <c r="H4" s="10">
        <f>IFERROR(COUNTIFS(Bookings!C:C,A4,Bookings!F:F,"&lt;="&amp;DATE(2026,5,31),Bookings!G:G,"&gt;="&amp;DATE(2026,5,1)),0)</f>
        <v/>
      </c>
      <c r="I4" s="10">
        <f>IFERROR(COUNTIFS(Bookings!C:C,A4,Bookings!F:F,"&lt;="&amp;DATE(2026,6,30),Bookings!G:G,"&gt;="&amp;DATE(2026,6,1)),0)</f>
        <v/>
      </c>
      <c r="J4" s="10">
        <f>IFERROR(COUNTIFS(Bookings!C:C,A4,Bookings!F:F,"&lt;="&amp;DATE(2026,7,31),Bookings!G:G,"&gt;="&amp;DATE(2026,7,1)),0)</f>
        <v/>
      </c>
      <c r="K4" s="10">
        <f>IFERROR(COUNTIFS(Bookings!C:C,A4,Bookings!F:F,"&lt;="&amp;DATE(2026,8,31),Bookings!G:G,"&gt;="&amp;DATE(2026,8,1)),0)</f>
        <v/>
      </c>
      <c r="L4" s="10">
        <f>IFERROR(COUNTIFS(Bookings!C:C,A4,Bookings!F:F,"&lt;="&amp;DATE(2026,9,30),Bookings!G:G,"&gt;="&amp;DATE(2026,9,1)),0)</f>
        <v/>
      </c>
      <c r="M4" s="10">
        <f>IFERROR(COUNTIFS(Bookings!C:C,A4,Bookings!F:F,"&lt;="&amp;DATE(2026,10,31),Bookings!G:G,"&gt;="&amp;DATE(2026,10,1)),0)</f>
        <v/>
      </c>
      <c r="N4" s="10">
        <f>IFERROR(COUNTIFS(Bookings!C:C,A4,Bookings!F:F,"&lt;="&amp;DATE(2026,11,30),Bookings!G:G,"&gt;="&amp;DATE(2026,11,1)),0)</f>
        <v/>
      </c>
      <c r="O4" s="10">
        <f>IFERROR(COUNTIFS(Bookings!C:C,A4,Bookings!F:F,"&lt;="&amp;DATE(2026,12,31),Bookings!G:G,"&gt;="&amp;DATE(2026,12,1)),0)</f>
        <v/>
      </c>
      <c r="P4" s="10">
        <f>IFERROR(COUNTIF(Bookings!C:C,A4),0)</f>
        <v/>
      </c>
      <c r="Q4" s="10">
        <f>IFERROR(SUMIF(Bookings!C:C,A4,Bookings!H:H),0)</f>
        <v/>
      </c>
      <c r="R4" s="43">
        <f>IFERROR(Q4/365,0)</f>
        <v/>
      </c>
    </row>
    <row r="5">
      <c r="A5" s="4" t="inlineStr">
        <is>
          <t>Desert Sun Villa</t>
        </is>
      </c>
      <c r="B5" s="4" t="inlineStr">
        <is>
          <t>Phoenix</t>
        </is>
      </c>
      <c r="C5" s="3" t="inlineStr">
        <is>
          <t>AZ</t>
        </is>
      </c>
      <c r="D5" s="3">
        <f>IFERROR(COUNTIFS(Bookings!C:C,A5,Bookings!F:F,"&lt;="&amp;DATE(2026,1,31),Bookings!G:G,"&gt;="&amp;DATE(2026,1,1)),0)</f>
        <v/>
      </c>
      <c r="E5" s="3">
        <f>IFERROR(COUNTIFS(Bookings!C:C,A5,Bookings!F:F,"&lt;="&amp;DATE(2026,2,28),Bookings!G:G,"&gt;="&amp;DATE(2026,2,1)),0)</f>
        <v/>
      </c>
      <c r="F5" s="3">
        <f>IFERROR(COUNTIFS(Bookings!C:C,A5,Bookings!F:F,"&lt;="&amp;DATE(2026,3,31),Bookings!G:G,"&gt;="&amp;DATE(2026,3,1)),0)</f>
        <v/>
      </c>
      <c r="G5" s="3">
        <f>IFERROR(COUNTIFS(Bookings!C:C,A5,Bookings!F:F,"&lt;="&amp;DATE(2026,4,30),Bookings!G:G,"&gt;="&amp;DATE(2026,4,1)),0)</f>
        <v/>
      </c>
      <c r="H5" s="3">
        <f>IFERROR(COUNTIFS(Bookings!C:C,A5,Bookings!F:F,"&lt;="&amp;DATE(2026,5,31),Bookings!G:G,"&gt;="&amp;DATE(2026,5,1)),0)</f>
        <v/>
      </c>
      <c r="I5" s="3">
        <f>IFERROR(COUNTIFS(Bookings!C:C,A5,Bookings!F:F,"&lt;="&amp;DATE(2026,6,30),Bookings!G:G,"&gt;="&amp;DATE(2026,6,1)),0)</f>
        <v/>
      </c>
      <c r="J5" s="3">
        <f>IFERROR(COUNTIFS(Bookings!C:C,A5,Bookings!F:F,"&lt;="&amp;DATE(2026,7,31),Bookings!G:G,"&gt;="&amp;DATE(2026,7,1)),0)</f>
        <v/>
      </c>
      <c r="K5" s="3">
        <f>IFERROR(COUNTIFS(Bookings!C:C,A5,Bookings!F:F,"&lt;="&amp;DATE(2026,8,31),Bookings!G:G,"&gt;="&amp;DATE(2026,8,1)),0)</f>
        <v/>
      </c>
      <c r="L5" s="3">
        <f>IFERROR(COUNTIFS(Bookings!C:C,A5,Bookings!F:F,"&lt;="&amp;DATE(2026,9,30),Bookings!G:G,"&gt;="&amp;DATE(2026,9,1)),0)</f>
        <v/>
      </c>
      <c r="M5" s="3">
        <f>IFERROR(COUNTIFS(Bookings!C:C,A5,Bookings!F:F,"&lt;="&amp;DATE(2026,10,31),Bookings!G:G,"&gt;="&amp;DATE(2026,10,1)),0)</f>
        <v/>
      </c>
      <c r="N5" s="3">
        <f>IFERROR(COUNTIFS(Bookings!C:C,A5,Bookings!F:F,"&lt;="&amp;DATE(2026,11,30),Bookings!G:G,"&gt;="&amp;DATE(2026,11,1)),0)</f>
        <v/>
      </c>
      <c r="O5" s="3">
        <f>IFERROR(COUNTIFS(Bookings!C:C,A5,Bookings!F:F,"&lt;="&amp;DATE(2026,12,31),Bookings!G:G,"&gt;="&amp;DATE(2026,12,1)),0)</f>
        <v/>
      </c>
      <c r="P5" s="3">
        <f>IFERROR(COUNTIF(Bookings!C:C,A5),0)</f>
        <v/>
      </c>
      <c r="Q5" s="3">
        <f>IFERROR(SUMIF(Bookings!C:C,A5,Bookings!H:H),0)</f>
        <v/>
      </c>
      <c r="R5" s="42">
        <f>IFERROR(Q5/365,0)</f>
        <v/>
      </c>
    </row>
    <row r="6">
      <c r="A6" s="11" t="inlineStr">
        <is>
          <t>Pacific Pines Cabin</t>
        </is>
      </c>
      <c r="B6" s="11" t="inlineStr">
        <is>
          <t>Seattle</t>
        </is>
      </c>
      <c r="C6" s="10" t="inlineStr">
        <is>
          <t>WA</t>
        </is>
      </c>
      <c r="D6" s="10">
        <f>IFERROR(COUNTIFS(Bookings!C:C,A6,Bookings!F:F,"&lt;="&amp;DATE(2026,1,31),Bookings!G:G,"&gt;="&amp;DATE(2026,1,1)),0)</f>
        <v/>
      </c>
      <c r="E6" s="10">
        <f>IFERROR(COUNTIFS(Bookings!C:C,A6,Bookings!F:F,"&lt;="&amp;DATE(2026,2,28),Bookings!G:G,"&gt;="&amp;DATE(2026,2,1)),0)</f>
        <v/>
      </c>
      <c r="F6" s="10">
        <f>IFERROR(COUNTIFS(Bookings!C:C,A6,Bookings!F:F,"&lt;="&amp;DATE(2026,3,31),Bookings!G:G,"&gt;="&amp;DATE(2026,3,1)),0)</f>
        <v/>
      </c>
      <c r="G6" s="10">
        <f>IFERROR(COUNTIFS(Bookings!C:C,A6,Bookings!F:F,"&lt;="&amp;DATE(2026,4,30),Bookings!G:G,"&gt;="&amp;DATE(2026,4,1)),0)</f>
        <v/>
      </c>
      <c r="H6" s="10">
        <f>IFERROR(COUNTIFS(Bookings!C:C,A6,Bookings!F:F,"&lt;="&amp;DATE(2026,5,31),Bookings!G:G,"&gt;="&amp;DATE(2026,5,1)),0)</f>
        <v/>
      </c>
      <c r="I6" s="10">
        <f>IFERROR(COUNTIFS(Bookings!C:C,A6,Bookings!F:F,"&lt;="&amp;DATE(2026,6,30),Bookings!G:G,"&gt;="&amp;DATE(2026,6,1)),0)</f>
        <v/>
      </c>
      <c r="J6" s="10">
        <f>IFERROR(COUNTIFS(Bookings!C:C,A6,Bookings!F:F,"&lt;="&amp;DATE(2026,7,31),Bookings!G:G,"&gt;="&amp;DATE(2026,7,1)),0)</f>
        <v/>
      </c>
      <c r="K6" s="10">
        <f>IFERROR(COUNTIFS(Bookings!C:C,A6,Bookings!F:F,"&lt;="&amp;DATE(2026,8,31),Bookings!G:G,"&gt;="&amp;DATE(2026,8,1)),0)</f>
        <v/>
      </c>
      <c r="L6" s="10">
        <f>IFERROR(COUNTIFS(Bookings!C:C,A6,Bookings!F:F,"&lt;="&amp;DATE(2026,9,30),Bookings!G:G,"&gt;="&amp;DATE(2026,9,1)),0)</f>
        <v/>
      </c>
      <c r="M6" s="10">
        <f>IFERROR(COUNTIFS(Bookings!C:C,A6,Bookings!F:F,"&lt;="&amp;DATE(2026,10,31),Bookings!G:G,"&gt;="&amp;DATE(2026,10,1)),0)</f>
        <v/>
      </c>
      <c r="N6" s="10">
        <f>IFERROR(COUNTIFS(Bookings!C:C,A6,Bookings!F:F,"&lt;="&amp;DATE(2026,11,30),Bookings!G:G,"&gt;="&amp;DATE(2026,11,1)),0)</f>
        <v/>
      </c>
      <c r="O6" s="10">
        <f>IFERROR(COUNTIFS(Bookings!C:C,A6,Bookings!F:F,"&lt;="&amp;DATE(2026,12,31),Bookings!G:G,"&gt;="&amp;DATE(2026,12,1)),0)</f>
        <v/>
      </c>
      <c r="P6" s="10">
        <f>IFERROR(COUNTIF(Bookings!C:C,A6),0)</f>
        <v/>
      </c>
      <c r="Q6" s="10">
        <f>IFERROR(SUMIF(Bookings!C:C,A6,Bookings!H:H),0)</f>
        <v/>
      </c>
      <c r="R6" s="43">
        <f>IFERROR(Q6/365,0)</f>
        <v/>
      </c>
    </row>
    <row r="7">
      <c r="A7" s="4" t="inlineStr">
        <is>
          <t>Music City Loft</t>
        </is>
      </c>
      <c r="B7" s="4" t="inlineStr">
        <is>
          <t>Nashville</t>
        </is>
      </c>
      <c r="C7" s="3" t="inlineStr">
        <is>
          <t>TN</t>
        </is>
      </c>
      <c r="D7" s="3">
        <f>IFERROR(COUNTIFS(Bookings!C:C,A7,Bookings!F:F,"&lt;="&amp;DATE(2026,1,31),Bookings!G:G,"&gt;="&amp;DATE(2026,1,1)),0)</f>
        <v/>
      </c>
      <c r="E7" s="3">
        <f>IFERROR(COUNTIFS(Bookings!C:C,A7,Bookings!F:F,"&lt;="&amp;DATE(2026,2,28),Bookings!G:G,"&gt;="&amp;DATE(2026,2,1)),0)</f>
        <v/>
      </c>
      <c r="F7" s="3">
        <f>IFERROR(COUNTIFS(Bookings!C:C,A7,Bookings!F:F,"&lt;="&amp;DATE(2026,3,31),Bookings!G:G,"&gt;="&amp;DATE(2026,3,1)),0)</f>
        <v/>
      </c>
      <c r="G7" s="3">
        <f>IFERROR(COUNTIFS(Bookings!C:C,A7,Bookings!F:F,"&lt;="&amp;DATE(2026,4,30),Bookings!G:G,"&gt;="&amp;DATE(2026,4,1)),0)</f>
        <v/>
      </c>
      <c r="H7" s="3">
        <f>IFERROR(COUNTIFS(Bookings!C:C,A7,Bookings!F:F,"&lt;="&amp;DATE(2026,5,31),Bookings!G:G,"&gt;="&amp;DATE(2026,5,1)),0)</f>
        <v/>
      </c>
      <c r="I7" s="3">
        <f>IFERROR(COUNTIFS(Bookings!C:C,A7,Bookings!F:F,"&lt;="&amp;DATE(2026,6,30),Bookings!G:G,"&gt;="&amp;DATE(2026,6,1)),0)</f>
        <v/>
      </c>
      <c r="J7" s="3">
        <f>IFERROR(COUNTIFS(Bookings!C:C,A7,Bookings!F:F,"&lt;="&amp;DATE(2026,7,31),Bookings!G:G,"&gt;="&amp;DATE(2026,7,1)),0)</f>
        <v/>
      </c>
      <c r="K7" s="3">
        <f>IFERROR(COUNTIFS(Bookings!C:C,A7,Bookings!F:F,"&lt;="&amp;DATE(2026,8,31),Bookings!G:G,"&gt;="&amp;DATE(2026,8,1)),0)</f>
        <v/>
      </c>
      <c r="L7" s="3">
        <f>IFERROR(COUNTIFS(Bookings!C:C,A7,Bookings!F:F,"&lt;="&amp;DATE(2026,9,30),Bookings!G:G,"&gt;="&amp;DATE(2026,9,1)),0)</f>
        <v/>
      </c>
      <c r="M7" s="3">
        <f>IFERROR(COUNTIFS(Bookings!C:C,A7,Bookings!F:F,"&lt;="&amp;DATE(2026,10,31),Bookings!G:G,"&gt;="&amp;DATE(2026,10,1)),0)</f>
        <v/>
      </c>
      <c r="N7" s="3">
        <f>IFERROR(COUNTIFS(Bookings!C:C,A7,Bookings!F:F,"&lt;="&amp;DATE(2026,11,30),Bookings!G:G,"&gt;="&amp;DATE(2026,11,1)),0)</f>
        <v/>
      </c>
      <c r="O7" s="3">
        <f>IFERROR(COUNTIFS(Bookings!C:C,A7,Bookings!F:F,"&lt;="&amp;DATE(2026,12,31),Bookings!G:G,"&gt;="&amp;DATE(2026,12,1)),0)</f>
        <v/>
      </c>
      <c r="P7" s="3">
        <f>IFERROR(COUNTIF(Bookings!C:C,A7),0)</f>
        <v/>
      </c>
      <c r="Q7" s="3">
        <f>IFERROR(SUMIF(Bookings!C:C,A7,Bookings!H:H),0)</f>
        <v/>
      </c>
      <c r="R7" s="42">
        <f>IFERROR(Q7/365,0)</f>
        <v/>
      </c>
    </row>
    <row r="8">
      <c r="A8" s="11" t="inlineStr">
        <is>
          <t>Queen City Cottage</t>
        </is>
      </c>
      <c r="B8" s="11" t="inlineStr">
        <is>
          <t>Charlotte</t>
        </is>
      </c>
      <c r="C8" s="10" t="inlineStr">
        <is>
          <t>NC</t>
        </is>
      </c>
      <c r="D8" s="10">
        <f>IFERROR(COUNTIFS(Bookings!C:C,A8,Bookings!F:F,"&lt;="&amp;DATE(2026,1,31),Bookings!G:G,"&gt;="&amp;DATE(2026,1,1)),0)</f>
        <v/>
      </c>
      <c r="E8" s="10">
        <f>IFERROR(COUNTIFS(Bookings!C:C,A8,Bookings!F:F,"&lt;="&amp;DATE(2026,2,28),Bookings!G:G,"&gt;="&amp;DATE(2026,2,1)),0)</f>
        <v/>
      </c>
      <c r="F8" s="10">
        <f>IFERROR(COUNTIFS(Bookings!C:C,A8,Bookings!F:F,"&lt;="&amp;DATE(2026,3,31),Bookings!G:G,"&gt;="&amp;DATE(2026,3,1)),0)</f>
        <v/>
      </c>
      <c r="G8" s="10">
        <f>IFERROR(COUNTIFS(Bookings!C:C,A8,Bookings!F:F,"&lt;="&amp;DATE(2026,4,30),Bookings!G:G,"&gt;="&amp;DATE(2026,4,1)),0)</f>
        <v/>
      </c>
      <c r="H8" s="10">
        <f>IFERROR(COUNTIFS(Bookings!C:C,A8,Bookings!F:F,"&lt;="&amp;DATE(2026,5,31),Bookings!G:G,"&gt;="&amp;DATE(2026,5,1)),0)</f>
        <v/>
      </c>
      <c r="I8" s="10">
        <f>IFERROR(COUNTIFS(Bookings!C:C,A8,Bookings!F:F,"&lt;="&amp;DATE(2026,6,30),Bookings!G:G,"&gt;="&amp;DATE(2026,6,1)),0)</f>
        <v/>
      </c>
      <c r="J8" s="10">
        <f>IFERROR(COUNTIFS(Bookings!C:C,A8,Bookings!F:F,"&lt;="&amp;DATE(2026,7,31),Bookings!G:G,"&gt;="&amp;DATE(2026,7,1)),0)</f>
        <v/>
      </c>
      <c r="K8" s="10">
        <f>IFERROR(COUNTIFS(Bookings!C:C,A8,Bookings!F:F,"&lt;="&amp;DATE(2026,8,31),Bookings!G:G,"&gt;="&amp;DATE(2026,8,1)),0)</f>
        <v/>
      </c>
      <c r="L8" s="10">
        <f>IFERROR(COUNTIFS(Bookings!C:C,A8,Bookings!F:F,"&lt;="&amp;DATE(2026,9,30),Bookings!G:G,"&gt;="&amp;DATE(2026,9,1)),0)</f>
        <v/>
      </c>
      <c r="M8" s="10">
        <f>IFERROR(COUNTIFS(Bookings!C:C,A8,Bookings!F:F,"&lt;="&amp;DATE(2026,10,31),Bookings!G:G,"&gt;="&amp;DATE(2026,10,1)),0)</f>
        <v/>
      </c>
      <c r="N8" s="10">
        <f>IFERROR(COUNTIFS(Bookings!C:C,A8,Bookings!F:F,"&lt;="&amp;DATE(2026,11,30),Bookings!G:G,"&gt;="&amp;DATE(2026,11,1)),0)</f>
        <v/>
      </c>
      <c r="O8" s="10">
        <f>IFERROR(COUNTIFS(Bookings!C:C,A8,Bookings!F:F,"&lt;="&amp;DATE(2026,12,31),Bookings!G:G,"&gt;="&amp;DATE(2026,12,1)),0)</f>
        <v/>
      </c>
      <c r="P8" s="10">
        <f>IFERROR(COUNTIF(Bookings!C:C,A8),0)</f>
        <v/>
      </c>
      <c r="Q8" s="10">
        <f>IFERROR(SUMIF(Bookings!C:C,A8,Bookings!H:H),0)</f>
        <v/>
      </c>
      <c r="R8" s="43">
        <f>IFERROR(Q8/365,0)</f>
        <v/>
      </c>
    </row>
    <row r="9">
      <c r="A9" s="4" t="inlineStr">
        <is>
          <t>Buckeye Bungalow</t>
        </is>
      </c>
      <c r="B9" s="4" t="inlineStr">
        <is>
          <t>Columbus</t>
        </is>
      </c>
      <c r="C9" s="3" t="inlineStr">
        <is>
          <t>OH</t>
        </is>
      </c>
      <c r="D9" s="3">
        <f>IFERROR(COUNTIFS(Bookings!C:C,A9,Bookings!F:F,"&lt;="&amp;DATE(2026,1,31),Bookings!G:G,"&gt;="&amp;DATE(2026,1,1)),0)</f>
        <v/>
      </c>
      <c r="E9" s="3">
        <f>IFERROR(COUNTIFS(Bookings!C:C,A9,Bookings!F:F,"&lt;="&amp;DATE(2026,2,28),Bookings!G:G,"&gt;="&amp;DATE(2026,2,1)),0)</f>
        <v/>
      </c>
      <c r="F9" s="3">
        <f>IFERROR(COUNTIFS(Bookings!C:C,A9,Bookings!F:F,"&lt;="&amp;DATE(2026,3,31),Bookings!G:G,"&gt;="&amp;DATE(2026,3,1)),0)</f>
        <v/>
      </c>
      <c r="G9" s="3">
        <f>IFERROR(COUNTIFS(Bookings!C:C,A9,Bookings!F:F,"&lt;="&amp;DATE(2026,4,30),Bookings!G:G,"&gt;="&amp;DATE(2026,4,1)),0)</f>
        <v/>
      </c>
      <c r="H9" s="3">
        <f>IFERROR(COUNTIFS(Bookings!C:C,A9,Bookings!F:F,"&lt;="&amp;DATE(2026,5,31),Bookings!G:G,"&gt;="&amp;DATE(2026,5,1)),0)</f>
        <v/>
      </c>
      <c r="I9" s="3">
        <f>IFERROR(COUNTIFS(Bookings!C:C,A9,Bookings!F:F,"&lt;="&amp;DATE(2026,6,30),Bookings!G:G,"&gt;="&amp;DATE(2026,6,1)),0)</f>
        <v/>
      </c>
      <c r="J9" s="3">
        <f>IFERROR(COUNTIFS(Bookings!C:C,A9,Bookings!F:F,"&lt;="&amp;DATE(2026,7,31),Bookings!G:G,"&gt;="&amp;DATE(2026,7,1)),0)</f>
        <v/>
      </c>
      <c r="K9" s="3">
        <f>IFERROR(COUNTIFS(Bookings!C:C,A9,Bookings!F:F,"&lt;="&amp;DATE(2026,8,31),Bookings!G:G,"&gt;="&amp;DATE(2026,8,1)),0)</f>
        <v/>
      </c>
      <c r="L9" s="3">
        <f>IFERROR(COUNTIFS(Bookings!C:C,A9,Bookings!F:F,"&lt;="&amp;DATE(2026,9,30),Bookings!G:G,"&gt;="&amp;DATE(2026,9,1)),0)</f>
        <v/>
      </c>
      <c r="M9" s="3">
        <f>IFERROR(COUNTIFS(Bookings!C:C,A9,Bookings!F:F,"&lt;="&amp;DATE(2026,10,31),Bookings!G:G,"&gt;="&amp;DATE(2026,10,1)),0)</f>
        <v/>
      </c>
      <c r="N9" s="3">
        <f>IFERROR(COUNTIFS(Bookings!C:C,A9,Bookings!F:F,"&lt;="&amp;DATE(2026,11,30),Bookings!G:G,"&gt;="&amp;DATE(2026,11,1)),0)</f>
        <v/>
      </c>
      <c r="O9" s="3">
        <f>IFERROR(COUNTIFS(Bookings!C:C,A9,Bookings!F:F,"&lt;="&amp;DATE(2026,12,31),Bookings!G:G,"&gt;="&amp;DATE(2026,12,1)),0)</f>
        <v/>
      </c>
      <c r="P9" s="3">
        <f>IFERROR(COUNTIF(Bookings!C:C,A9),0)</f>
        <v/>
      </c>
      <c r="Q9" s="3">
        <f>IFERROR(SUMIF(Bookings!C:C,A9,Bookings!H:H),0)</f>
        <v/>
      </c>
      <c r="R9" s="42">
        <f>IFERROR(Q9/365,0)</f>
        <v/>
      </c>
    </row>
    <row r="10">
      <c r="A10" s="11" t="inlineStr">
        <is>
          <t>Peach State Retreat</t>
        </is>
      </c>
      <c r="B10" s="11" t="inlineStr">
        <is>
          <t>Atlanta</t>
        </is>
      </c>
      <c r="C10" s="10" t="inlineStr">
        <is>
          <t>GA</t>
        </is>
      </c>
      <c r="D10" s="10">
        <f>IFERROR(COUNTIFS(Bookings!C:C,A10,Bookings!F:F,"&lt;="&amp;DATE(2026,1,31),Bookings!G:G,"&gt;="&amp;DATE(2026,1,1)),0)</f>
        <v/>
      </c>
      <c r="E10" s="10">
        <f>IFERROR(COUNTIFS(Bookings!C:C,A10,Bookings!F:F,"&lt;="&amp;DATE(2026,2,28),Bookings!G:G,"&gt;="&amp;DATE(2026,2,1)),0)</f>
        <v/>
      </c>
      <c r="F10" s="10">
        <f>IFERROR(COUNTIFS(Bookings!C:C,A10,Bookings!F:F,"&lt;="&amp;DATE(2026,3,31),Bookings!G:G,"&gt;="&amp;DATE(2026,3,1)),0)</f>
        <v/>
      </c>
      <c r="G10" s="10">
        <f>IFERROR(COUNTIFS(Bookings!C:C,A10,Bookings!F:F,"&lt;="&amp;DATE(2026,4,30),Bookings!G:G,"&gt;="&amp;DATE(2026,4,1)),0)</f>
        <v/>
      </c>
      <c r="H10" s="10">
        <f>IFERROR(COUNTIFS(Bookings!C:C,A10,Bookings!F:F,"&lt;="&amp;DATE(2026,5,31),Bookings!G:G,"&gt;="&amp;DATE(2026,5,1)),0)</f>
        <v/>
      </c>
      <c r="I10" s="10">
        <f>IFERROR(COUNTIFS(Bookings!C:C,A10,Bookings!F:F,"&lt;="&amp;DATE(2026,6,30),Bookings!G:G,"&gt;="&amp;DATE(2026,6,1)),0)</f>
        <v/>
      </c>
      <c r="J10" s="10">
        <f>IFERROR(COUNTIFS(Bookings!C:C,A10,Bookings!F:F,"&lt;="&amp;DATE(2026,7,31),Bookings!G:G,"&gt;="&amp;DATE(2026,7,1)),0)</f>
        <v/>
      </c>
      <c r="K10" s="10">
        <f>IFERROR(COUNTIFS(Bookings!C:C,A10,Bookings!F:F,"&lt;="&amp;DATE(2026,8,31),Bookings!G:G,"&gt;="&amp;DATE(2026,8,1)),0)</f>
        <v/>
      </c>
      <c r="L10" s="10">
        <f>IFERROR(COUNTIFS(Bookings!C:C,A10,Bookings!F:F,"&lt;="&amp;DATE(2026,9,30),Bookings!G:G,"&gt;="&amp;DATE(2026,9,1)),0)</f>
        <v/>
      </c>
      <c r="M10" s="10">
        <f>IFERROR(COUNTIFS(Bookings!C:C,A10,Bookings!F:F,"&lt;="&amp;DATE(2026,10,31),Bookings!G:G,"&gt;="&amp;DATE(2026,10,1)),0)</f>
        <v/>
      </c>
      <c r="N10" s="10">
        <f>IFERROR(COUNTIFS(Bookings!C:C,A10,Bookings!F:F,"&lt;="&amp;DATE(2026,11,30),Bookings!G:G,"&gt;="&amp;DATE(2026,11,1)),0)</f>
        <v/>
      </c>
      <c r="O10" s="10">
        <f>IFERROR(COUNTIFS(Bookings!C:C,A10,Bookings!F:F,"&lt;="&amp;DATE(2026,12,31),Bookings!G:G,"&gt;="&amp;DATE(2026,12,1)),0)</f>
        <v/>
      </c>
      <c r="P10" s="10">
        <f>IFERROR(COUNTIF(Bookings!C:C,A10),0)</f>
        <v/>
      </c>
      <c r="Q10" s="10">
        <f>IFERROR(SUMIF(Bookings!C:C,A10,Bookings!H:H),0)</f>
        <v/>
      </c>
      <c r="R10" s="43">
        <f>IFERROR(Q10/365,0)</f>
        <v/>
      </c>
    </row>
    <row r="11">
      <c r="A11" s="4" t="inlineStr">
        <is>
          <t>Pacific Coast House</t>
        </is>
      </c>
      <c r="B11" s="4" t="inlineStr">
        <is>
          <t>San Diego</t>
        </is>
      </c>
      <c r="C11" s="3" t="inlineStr">
        <is>
          <t>CA</t>
        </is>
      </c>
      <c r="D11" s="3">
        <f>IFERROR(COUNTIFS(Bookings!C:C,A11,Bookings!F:F,"&lt;="&amp;DATE(2026,1,31),Bookings!G:G,"&gt;="&amp;DATE(2026,1,1)),0)</f>
        <v/>
      </c>
      <c r="E11" s="3">
        <f>IFERROR(COUNTIFS(Bookings!C:C,A11,Bookings!F:F,"&lt;="&amp;DATE(2026,2,28),Bookings!G:G,"&gt;="&amp;DATE(2026,2,1)),0)</f>
        <v/>
      </c>
      <c r="F11" s="3">
        <f>IFERROR(COUNTIFS(Bookings!C:C,A11,Bookings!F:F,"&lt;="&amp;DATE(2026,3,31),Bookings!G:G,"&gt;="&amp;DATE(2026,3,1)),0)</f>
        <v/>
      </c>
      <c r="G11" s="3">
        <f>IFERROR(COUNTIFS(Bookings!C:C,A11,Bookings!F:F,"&lt;="&amp;DATE(2026,4,30),Bookings!G:G,"&gt;="&amp;DATE(2026,4,1)),0)</f>
        <v/>
      </c>
      <c r="H11" s="3">
        <f>IFERROR(COUNTIFS(Bookings!C:C,A11,Bookings!F:F,"&lt;="&amp;DATE(2026,5,31),Bookings!G:G,"&gt;="&amp;DATE(2026,5,1)),0)</f>
        <v/>
      </c>
      <c r="I11" s="3">
        <f>IFERROR(COUNTIFS(Bookings!C:C,A11,Bookings!F:F,"&lt;="&amp;DATE(2026,6,30),Bookings!G:G,"&gt;="&amp;DATE(2026,6,1)),0)</f>
        <v/>
      </c>
      <c r="J11" s="3">
        <f>IFERROR(COUNTIFS(Bookings!C:C,A11,Bookings!F:F,"&lt;="&amp;DATE(2026,7,31),Bookings!G:G,"&gt;="&amp;DATE(2026,7,1)),0)</f>
        <v/>
      </c>
      <c r="K11" s="3">
        <f>IFERROR(COUNTIFS(Bookings!C:C,A11,Bookings!F:F,"&lt;="&amp;DATE(2026,8,31),Bookings!G:G,"&gt;="&amp;DATE(2026,8,1)),0)</f>
        <v/>
      </c>
      <c r="L11" s="3">
        <f>IFERROR(COUNTIFS(Bookings!C:C,A11,Bookings!F:F,"&lt;="&amp;DATE(2026,9,30),Bookings!G:G,"&gt;="&amp;DATE(2026,9,1)),0)</f>
        <v/>
      </c>
      <c r="M11" s="3">
        <f>IFERROR(COUNTIFS(Bookings!C:C,A11,Bookings!F:F,"&lt;="&amp;DATE(2026,10,31),Bookings!G:G,"&gt;="&amp;DATE(2026,10,1)),0)</f>
        <v/>
      </c>
      <c r="N11" s="3">
        <f>IFERROR(COUNTIFS(Bookings!C:C,A11,Bookings!F:F,"&lt;="&amp;DATE(2026,11,30),Bookings!G:G,"&gt;="&amp;DATE(2026,11,1)),0)</f>
        <v/>
      </c>
      <c r="O11" s="3">
        <f>IFERROR(COUNTIFS(Bookings!C:C,A11,Bookings!F:F,"&lt;="&amp;DATE(2026,12,31),Bookings!G:G,"&gt;="&amp;DATE(2026,12,1)),0)</f>
        <v/>
      </c>
      <c r="P11" s="3">
        <f>IFERROR(COUNTIF(Bookings!C:C,A11),0)</f>
        <v/>
      </c>
      <c r="Q11" s="3">
        <f>IFERROR(SUMIF(Bookings!C:C,A11,Bookings!H:H),0)</f>
        <v/>
      </c>
      <c r="R11" s="42">
        <f>IFERROR(Q11/365,0)</f>
        <v/>
      </c>
    </row>
    <row r="12">
      <c r="A12" s="11" t="inlineStr">
        <is>
          <t>Sunshine Bay Villa</t>
        </is>
      </c>
      <c r="B12" s="11" t="inlineStr">
        <is>
          <t>Tampa</t>
        </is>
      </c>
      <c r="C12" s="10" t="inlineStr">
        <is>
          <t>FL</t>
        </is>
      </c>
      <c r="D12" s="10">
        <f>IFERROR(COUNTIFS(Bookings!C:C,A12,Bookings!F:F,"&lt;="&amp;DATE(2026,1,31),Bookings!G:G,"&gt;="&amp;DATE(2026,1,1)),0)</f>
        <v/>
      </c>
      <c r="E12" s="10">
        <f>IFERROR(COUNTIFS(Bookings!C:C,A12,Bookings!F:F,"&lt;="&amp;DATE(2026,2,28),Bookings!G:G,"&gt;="&amp;DATE(2026,2,1)),0)</f>
        <v/>
      </c>
      <c r="F12" s="10">
        <f>IFERROR(COUNTIFS(Bookings!C:C,A12,Bookings!F:F,"&lt;="&amp;DATE(2026,3,31),Bookings!G:G,"&gt;="&amp;DATE(2026,3,1)),0)</f>
        <v/>
      </c>
      <c r="G12" s="10">
        <f>IFERROR(COUNTIFS(Bookings!C:C,A12,Bookings!F:F,"&lt;="&amp;DATE(2026,4,30),Bookings!G:G,"&gt;="&amp;DATE(2026,4,1)),0)</f>
        <v/>
      </c>
      <c r="H12" s="10">
        <f>IFERROR(COUNTIFS(Bookings!C:C,A12,Bookings!F:F,"&lt;="&amp;DATE(2026,5,31),Bookings!G:G,"&gt;="&amp;DATE(2026,5,1)),0)</f>
        <v/>
      </c>
      <c r="I12" s="10">
        <f>IFERROR(COUNTIFS(Bookings!C:C,A12,Bookings!F:F,"&lt;="&amp;DATE(2026,6,30),Bookings!G:G,"&gt;="&amp;DATE(2026,6,1)),0)</f>
        <v/>
      </c>
      <c r="J12" s="10">
        <f>IFERROR(COUNTIFS(Bookings!C:C,A12,Bookings!F:F,"&lt;="&amp;DATE(2026,7,31),Bookings!G:G,"&gt;="&amp;DATE(2026,7,1)),0)</f>
        <v/>
      </c>
      <c r="K12" s="10">
        <f>IFERROR(COUNTIFS(Bookings!C:C,A12,Bookings!F:F,"&lt;="&amp;DATE(2026,8,31),Bookings!G:G,"&gt;="&amp;DATE(2026,8,1)),0)</f>
        <v/>
      </c>
      <c r="L12" s="10">
        <f>IFERROR(COUNTIFS(Bookings!C:C,A12,Bookings!F:F,"&lt;="&amp;DATE(2026,9,30),Bookings!G:G,"&gt;="&amp;DATE(2026,9,1)),0)</f>
        <v/>
      </c>
      <c r="M12" s="10">
        <f>IFERROR(COUNTIFS(Bookings!C:C,A12,Bookings!F:F,"&lt;="&amp;DATE(2026,10,31),Bookings!G:G,"&gt;="&amp;DATE(2026,10,1)),0)</f>
        <v/>
      </c>
      <c r="N12" s="10">
        <f>IFERROR(COUNTIFS(Bookings!C:C,A12,Bookings!F:F,"&lt;="&amp;DATE(2026,11,30),Bookings!G:G,"&gt;="&amp;DATE(2026,11,1)),0)</f>
        <v/>
      </c>
      <c r="O12" s="10">
        <f>IFERROR(COUNTIFS(Bookings!C:C,A12,Bookings!F:F,"&lt;="&amp;DATE(2026,12,31),Bookings!G:G,"&gt;="&amp;DATE(2026,12,1)),0)</f>
        <v/>
      </c>
      <c r="P12" s="10">
        <f>IFERROR(COUNTIF(Bookings!C:C,A12),0)</f>
        <v/>
      </c>
      <c r="Q12" s="10">
        <f>IFERROR(SUMIF(Bookings!C:C,A12,Bookings!H:H),0)</f>
        <v/>
      </c>
      <c r="R12" s="43">
        <f>IFERROR(Q12/365,0)</f>
        <v/>
      </c>
    </row>
    <row r="13">
      <c r="A13" s="17" t="inlineStr">
        <is>
          <t>TOTALS</t>
        </is>
      </c>
      <c r="P13" s="17">
        <f>SUM(P3:P12)</f>
        <v/>
      </c>
      <c r="Q13" s="17">
        <f>SUM(Q3:Q12)</f>
        <v/>
      </c>
      <c r="R13" s="44">
        <f>IFERROR(Q13/(365*10),0)</f>
        <v/>
      </c>
    </row>
  </sheetData>
  <mergeCells count="1">
    <mergeCell ref="A1:S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16" customWidth="1" min="3" max="3"/>
    <col width="16" customWidth="1" min="4" max="4"/>
    <col width="16" customWidth="1" min="5" max="5"/>
  </cols>
  <sheetData>
    <row r="1" ht="30" customHeight="1">
      <c r="A1" s="1" t="inlineStr">
        <is>
          <t>VRBO Booking Calendar — Performance Dashboard</t>
        </is>
      </c>
    </row>
    <row r="2">
      <c r="A2" s="2" t="inlineStr">
        <is>
          <t>Metric</t>
        </is>
      </c>
      <c r="B2" s="2" t="inlineStr">
        <is>
          <t>Value</t>
        </is>
      </c>
      <c r="C2" s="2" t="inlineStr"/>
      <c r="D2" s="2" t="inlineStr"/>
      <c r="E2" s="2" t="inlineStr"/>
    </row>
    <row r="3">
      <c r="A3" s="19" t="inlineStr">
        <is>
          <t>Total Bookings</t>
        </is>
      </c>
      <c r="B3" s="20">
        <f>IFERROR(COUNTA(Bookings!A:A)-1,0)</f>
        <v/>
      </c>
    </row>
    <row r="4">
      <c r="A4" s="21" t="inlineStr">
        <is>
          <t>Total Gross Booking Value</t>
        </is>
      </c>
      <c r="B4" s="38">
        <f>IFERROR(SUM(Bookings!M:M),0)</f>
        <v/>
      </c>
    </row>
    <row r="5">
      <c r="A5" s="19" t="inlineStr">
        <is>
          <t>Total Deposits Received</t>
        </is>
      </c>
      <c r="B5" s="38">
        <f>IFERROR(SUM(Bookings!N:N),0)</f>
        <v/>
      </c>
    </row>
    <row r="6">
      <c r="A6" s="21" t="inlineStr">
        <is>
          <t>Total Balance Due</t>
        </is>
      </c>
      <c r="B6" s="38">
        <f>IFERROR(SUM(Bookings!O:O),0)</f>
        <v/>
      </c>
    </row>
    <row r="7">
      <c r="A7" s="19" t="inlineStr">
        <is>
          <t>Average Nightly Rate</t>
        </is>
      </c>
      <c r="B7" s="38">
        <f>IFERROR(AVERAGE(Bookings!J:J),0)</f>
        <v/>
      </c>
    </row>
    <row r="8">
      <c r="A8" s="21" t="inlineStr">
        <is>
          <t>Average Length of Stay</t>
        </is>
      </c>
      <c r="B8" s="45">
        <f>IFERROR(AVERAGE(Bookings!H:H),0)</f>
        <v/>
      </c>
    </row>
    <row r="9">
      <c r="A9" s="19" t="inlineStr">
        <is>
          <t>Occupancy Rate (Overall)</t>
        </is>
      </c>
      <c r="B9" s="46">
        <f>IFERROR(SUM(Bookings!H:H)/(365*10),0)</f>
        <v/>
      </c>
    </row>
    <row r="10">
      <c r="A10" s="21" t="inlineStr">
        <is>
          <t>Open Bookings Count</t>
        </is>
      </c>
      <c r="B10" s="20">
        <f>IFERROR(COUNTIF(Bookings!P:P,"Open"),0)</f>
        <v/>
      </c>
    </row>
    <row r="11">
      <c r="A11" s="19" t="inlineStr">
        <is>
          <t>Paid Bookings Count</t>
        </is>
      </c>
      <c r="B11" s="20">
        <f>IFERROR(COUNTIF(Bookings!P:P,"Paid"),0)</f>
        <v/>
      </c>
    </row>
    <row r="12">
      <c r="A12" s="21" t="inlineStr">
        <is>
          <t>KPI Status</t>
        </is>
      </c>
      <c r="B12" s="24">
        <f>IF(IFERROR(SUM(Bookings!O:O),0)&gt;0,"Needs Attention","On Track")</f>
        <v/>
      </c>
    </row>
    <row r="13"/>
    <row r="14"/>
    <row r="15">
      <c r="A15" s="2" t="inlineStr">
        <is>
          <t>Gross Booking Value by Property</t>
        </is>
      </c>
      <c r="B15" s="2" t="inlineStr">
        <is>
          <t>Value</t>
        </is>
      </c>
    </row>
    <row r="16">
      <c r="A16" s="11" t="inlineStr">
        <is>
          <t>Lone Star Retreat</t>
        </is>
      </c>
      <c r="B16" s="41">
        <f>IFERROR(SUMIF(Bookings!C:C,A16,Bookings!M:M),0)</f>
        <v/>
      </c>
    </row>
    <row r="17">
      <c r="A17" s="4" t="inlineStr">
        <is>
          <t>Mile High Getaway</t>
        </is>
      </c>
      <c r="B17" s="39">
        <f>IFERROR(SUMIF(Bookings!C:C,A17,Bookings!M:M),0)</f>
        <v/>
      </c>
    </row>
    <row r="18">
      <c r="A18" s="11" t="inlineStr">
        <is>
          <t>Desert Sun Villa</t>
        </is>
      </c>
      <c r="B18" s="41">
        <f>IFERROR(SUMIF(Bookings!C:C,A18,Bookings!M:M),0)</f>
        <v/>
      </c>
    </row>
    <row r="19">
      <c r="A19" s="4" t="inlineStr">
        <is>
          <t>Pacific Pines Cabin</t>
        </is>
      </c>
      <c r="B19" s="39">
        <f>IFERROR(SUMIF(Bookings!C:C,A19,Bookings!M:M),0)</f>
        <v/>
      </c>
    </row>
    <row r="20">
      <c r="A20" s="11" t="inlineStr">
        <is>
          <t>Music City Loft</t>
        </is>
      </c>
      <c r="B20" s="41">
        <f>IFERROR(SUMIF(Bookings!C:C,A20,Bookings!M:M),0)</f>
        <v/>
      </c>
    </row>
    <row r="21">
      <c r="A21" s="4" t="inlineStr">
        <is>
          <t>Queen City Cottage</t>
        </is>
      </c>
      <c r="B21" s="39">
        <f>IFERROR(SUMIF(Bookings!C:C,A21,Bookings!M:M),0)</f>
        <v/>
      </c>
    </row>
    <row r="22">
      <c r="A22" s="11" t="inlineStr">
        <is>
          <t>Buckeye Bungalow</t>
        </is>
      </c>
      <c r="B22" s="41">
        <f>IFERROR(SUMIF(Bookings!C:C,A22,Bookings!M:M),0)</f>
        <v/>
      </c>
    </row>
    <row r="23">
      <c r="A23" s="4" t="inlineStr">
        <is>
          <t>Peach State Retreat</t>
        </is>
      </c>
      <c r="B23" s="39">
        <f>IFERROR(SUMIF(Bookings!C:C,A23,Bookings!M:M),0)</f>
        <v/>
      </c>
    </row>
    <row r="24">
      <c r="A24" s="11" t="inlineStr">
        <is>
          <t>Pacific Coast House</t>
        </is>
      </c>
      <c r="B24" s="41">
        <f>IFERROR(SUMIF(Bookings!C:C,A24,Bookings!M:M),0)</f>
        <v/>
      </c>
    </row>
    <row r="25">
      <c r="A25" s="4" t="inlineStr">
        <is>
          <t>Sunshine Bay Villa</t>
        </is>
      </c>
      <c r="B25" s="39">
        <f>IFERROR(SUMIF(Bookings!C:C,A25,Bookings!M:M),0)</f>
        <v/>
      </c>
    </row>
    <row r="26"/>
    <row r="27">
      <c r="A27" s="25" t="inlineStr">
        <is>
          <t>Booking Status Breakdown</t>
        </is>
      </c>
    </row>
    <row r="28">
      <c r="A28" s="26" t="inlineStr">
        <is>
          <t>Paid</t>
        </is>
      </c>
      <c r="B28">
        <f>IFERROR(COUNTIF(Bookings!P:P,"Paid"),0)</f>
        <v/>
      </c>
    </row>
    <row r="29">
      <c r="A29" s="26" t="inlineStr">
        <is>
          <t>Open</t>
        </is>
      </c>
      <c r="B29">
        <f>IFERROR(COUNTIF(Bookings!P:P,"Open"),0)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20" customWidth="1" min="1" max="1"/>
    <col width="70" customWidth="1" min="2" max="2"/>
  </cols>
  <sheetData>
    <row r="1" ht="28" customHeight="1">
      <c r="A1" s="1" t="inlineStr">
        <is>
          <t>VRBO Booking Calendar Tracker — Instructions &amp; Legend</t>
        </is>
      </c>
    </row>
    <row r="2" ht="32" customHeight="1">
      <c r="A2" s="27" t="inlineStr">
        <is>
          <t>SECTION</t>
        </is>
      </c>
      <c r="B2" s="27" t="inlineStr">
        <is>
          <t>DETAILS</t>
        </is>
      </c>
    </row>
    <row r="3" ht="32" customHeight="1">
      <c r="A3" s="28" t="inlineStr">
        <is>
          <t>Purpose</t>
        </is>
      </c>
      <c r="B3" s="29" t="inlineStr">
        <is>
          <t>This workbook tracks VRBO and short-term rental bookings, calculates revenue, and monitors occupancy across properties.</t>
        </is>
      </c>
    </row>
    <row r="4" ht="32" customHeight="1">
      <c r="A4" s="30" t="inlineStr">
        <is>
          <t>Sheet: Bookings</t>
        </is>
      </c>
      <c r="B4" s="31" t="inlineStr">
        <is>
          <t>Main data entry sheet. Enter one row per reservation. Yellow cells are user-input fields (rates, fees, deposit, notes).</t>
        </is>
      </c>
    </row>
    <row r="5" ht="32" customHeight="1">
      <c r="A5" s="28" t="inlineStr">
        <is>
          <t>Booking ID</t>
        </is>
      </c>
      <c r="B5" s="29" t="inlineStr">
        <is>
          <t>Enter a unique ID per booking (e.g., BK-001). Used for reference tracking.</t>
        </is>
      </c>
    </row>
    <row r="6" ht="32" customHeight="1">
      <c r="A6" s="30" t="inlineStr">
        <is>
          <t>Guest Name</t>
        </is>
      </c>
      <c r="B6" s="31" t="inlineStr">
        <is>
          <t>Full name of the primary guest on the reservation.</t>
        </is>
      </c>
    </row>
    <row r="7" ht="32" customHeight="1">
      <c r="A7" s="28" t="inlineStr">
        <is>
          <t>Property Name</t>
        </is>
      </c>
      <c r="B7" s="29" t="inlineStr">
        <is>
          <t>Name of the rental property (must match exactly across all sheets for SUMIF/COUNTIF formulas to work).</t>
        </is>
      </c>
    </row>
    <row r="8" ht="32" customHeight="1">
      <c r="A8" s="30" t="inlineStr">
        <is>
          <t>Check-In / Check-Out</t>
        </is>
      </c>
      <c r="B8" s="31" t="inlineStr">
        <is>
          <t>Enter dates in MM/DD/YYYY format. Nights are auto-calculated as Check-Out minus Check-In.</t>
        </is>
      </c>
    </row>
    <row r="9" ht="32" customHeight="1">
      <c r="A9" s="28" t="inlineStr">
        <is>
          <t>Nightly Rate</t>
        </is>
      </c>
      <c r="B9" s="29" t="inlineStr">
        <is>
          <t>Enter the nightly rate in USD. Auto-multiplied by Nights to compute base revenue.</t>
        </is>
      </c>
    </row>
    <row r="10" ht="32" customHeight="1">
      <c r="A10" s="30" t="inlineStr">
        <is>
          <t>Cleaning Fee</t>
        </is>
      </c>
      <c r="B10" s="31" t="inlineStr">
        <is>
          <t>One-time cleaning fee charged per stay. Enter in USD.</t>
        </is>
      </c>
    </row>
    <row r="11" ht="32" customHeight="1">
      <c r="A11" s="28" t="inlineStr">
        <is>
          <t>Taxes &amp; Fees</t>
        </is>
      </c>
      <c r="B11" s="29" t="inlineStr">
        <is>
          <t>Enter applicable local/state taxes and platform fees. Note: rates vary by jurisdiction (IRS rules may apply).</t>
        </is>
      </c>
    </row>
    <row r="12" ht="32" customHeight="1">
      <c r="A12" s="30" t="inlineStr">
        <is>
          <t>Total Booking Value</t>
        </is>
      </c>
      <c r="B12" s="31" t="inlineStr">
        <is>
          <t>Auto-calculated: (Nights × Nightly Rate) + Cleaning Fee + Taxes &amp; Fees.</t>
        </is>
      </c>
    </row>
    <row r="13" ht="32" customHeight="1">
      <c r="A13" s="28" t="inlineStr">
        <is>
          <t>Deposit Received</t>
        </is>
      </c>
      <c r="B13" s="29" t="inlineStr">
        <is>
          <t>Amount collected from guest as deposit or full payment. Enter in USD.</t>
        </is>
      </c>
    </row>
    <row r="14" ht="32" customHeight="1">
      <c r="A14" s="30" t="inlineStr">
        <is>
          <t>Balance Due</t>
        </is>
      </c>
      <c r="B14" s="31" t="inlineStr">
        <is>
          <t>Auto-calculated: Total Booking Value minus Deposit Received.</t>
        </is>
      </c>
    </row>
    <row r="15" ht="32" customHeight="1">
      <c r="A15" s="28" t="inlineStr">
        <is>
          <t>Status</t>
        </is>
      </c>
      <c r="B15" s="29" t="inlineStr">
        <is>
          <t>Auto-calculated: shows 'Paid' if Balance Due ≤ 0, otherwise 'Open'.</t>
        </is>
      </c>
    </row>
    <row r="16" ht="32" customHeight="1">
      <c r="A16" s="30" t="inlineStr">
        <is>
          <t>Occupancy Flag</t>
        </is>
      </c>
      <c r="B16" s="31" t="inlineStr">
        <is>
          <t>Auto-calculated: shows 'Occupied' if today's date falls within the stay, otherwise 'Available'.</t>
        </is>
      </c>
    </row>
    <row r="17" ht="32" customHeight="1">
      <c r="A17" s="28" t="inlineStr">
        <is>
          <t>Sheet: Calendar</t>
        </is>
      </c>
      <c r="B17" s="29" t="inlineStr">
        <is>
          <t>Shows monthly booking counts per property for Jan–Dec 2026. Booking Count and Occupied Nights pull from the Bookings sheet.</t>
        </is>
      </c>
    </row>
    <row r="18" ht="32" customHeight="1">
      <c r="A18" s="30" t="inlineStr">
        <is>
          <t>Sheet: Summary</t>
        </is>
      </c>
      <c r="B18" s="31" t="inlineStr">
        <is>
          <t>Dashboard of key KPIs: total revenue, average nightly rate, occupancy rate, and booking status breakdown. Includes charts.</t>
        </is>
      </c>
    </row>
    <row r="19" ht="32" customHeight="1">
      <c r="A19" s="32" t="inlineStr">
        <is>
          <t>COLOR LEGEND — Yellow</t>
        </is>
      </c>
      <c r="B19" s="33" t="inlineStr">
        <is>
          <t>Yellow background = user-input cell. Enter data here.</t>
        </is>
      </c>
    </row>
    <row r="20" ht="32" customHeight="1">
      <c r="A20" s="32" t="inlineStr">
        <is>
          <t>COLOR LEGEND — Green</t>
        </is>
      </c>
      <c r="B20" s="34" t="inlineStr">
        <is>
          <t>Green background on Status = booking is Paid in full.</t>
        </is>
      </c>
    </row>
    <row r="21" ht="32" customHeight="1">
      <c r="A21" s="32" t="inlineStr">
        <is>
          <t>COLOR LEGEND — Red</t>
        </is>
      </c>
      <c r="B21" s="35" t="inlineStr">
        <is>
          <t>Red background on Status = booking is Open / Balance Due &gt; 0. Requires attention.</t>
        </is>
      </c>
    </row>
    <row r="22" ht="32" customHeight="1">
      <c r="A22" s="32" t="inlineStr">
        <is>
          <t>COLOR LEGEND — Teal</t>
        </is>
      </c>
      <c r="B22" s="36" t="inlineStr">
        <is>
          <t>Teal headers = section labels and calculated fields (do not overwrite formulas).</t>
        </is>
      </c>
    </row>
    <row r="23" ht="32" customHeight="1">
      <c r="A23" s="28" t="inlineStr">
        <is>
          <t>Date Format</t>
        </is>
      </c>
      <c r="B23" s="29" t="inlineStr">
        <is>
          <t>Always use MM/DD/YYYY (U.S. standard). Example: 06/15/2026 for June 15, 2026.</t>
        </is>
      </c>
    </row>
    <row r="24" ht="32" customHeight="1">
      <c r="A24" s="30" t="inlineStr">
        <is>
          <t>Currency Format</t>
        </is>
      </c>
      <c r="B24" s="31" t="inlineStr">
        <is>
          <t>All dollar amounts display as $1,234.56 (USD). Do not include currency symbols when entering values.</t>
        </is>
      </c>
    </row>
    <row r="25" ht="32" customHeight="1">
      <c r="A25" s="28" t="inlineStr">
        <is>
          <t>Tax Disclaimer</t>
        </is>
      </c>
      <c r="B25" s="29" t="inlineStr">
        <is>
          <t>Taxes &amp; Fees vary by state and local jurisdiction. Consult IRS guidance and your local STR ordinances for accurate rates.</t>
        </is>
      </c>
    </row>
    <row r="26" ht="32" customHeight="1">
      <c r="A26" s="30" t="inlineStr">
        <is>
          <t>Platform Sources</t>
        </is>
      </c>
      <c r="B26" s="31" t="inlineStr">
        <is>
          <t>Booking Source options: Airbnb, VRBO, Direct, Booking.com, Other.</t>
        </is>
      </c>
    </row>
    <row r="27" ht="32" customHeight="1">
      <c r="A27" s="28" t="inlineStr">
        <is>
          <t>Data Integrity</t>
        </is>
      </c>
      <c r="B27" s="29" t="inlineStr">
        <is>
          <t>Property Names must be spelled identically across Bookings and Calendar sheets for cross-sheet formulas to return correct results.</t>
        </is>
      </c>
    </row>
    <row r="28" ht="32" customHeight="1">
      <c r="A28" s="30" t="inlineStr">
        <is>
          <t>Support</t>
        </is>
      </c>
      <c r="B28" s="31" t="inlineStr">
        <is>
          <t>For questions, contact your property manager or refer to the VRBO Host Resource Center at vrbo.com/info/for-owners.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2026-06-19T06:53:49Z</dcterms:created>
  <dcterms:modified xmlns:dcterms="http://purl.org/dc/terms/" xmlns:xsi="http://www.w3.org/2001/XMLSchema-instance" xsi:type="dcterms:W3CDTF">2026-06-19T06:53:49Z</dcterms:modified>
</cp:coreProperties>
</file>