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Plann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'Loan Planner'!$A$7:$X$107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11827"/>
      <sz val="11"/>
    </font>
    <font>
      <name val="Aptos"/>
      <color rgb="00111827"/>
      <sz val="10"/>
    </font>
    <font>
      <name val="Aptos"/>
      <b val="1"/>
      <color rgb="00FFFFFF"/>
      <sz val="11"/>
    </font>
    <font>
      <name val="Aptos Display"/>
      <b val="1"/>
      <color rgb="000F172A"/>
      <sz val="14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0" fontId="4" fillId="4" borderId="0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1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center" vertical="center"/>
    </xf>
    <xf numFmtId="0" fontId="4" fillId="7" borderId="0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Balance by Loan and Servicer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'Dashboard'!AB17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'Dashboard'!$AA$18:$AA$117</f>
            </numRef>
          </cat>
          <val>
            <numRef>
              <f>'Dashboard'!$AB$18:$AB$117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Current Balance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Loan and Servicer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Federal vs. Private Loan Balance</a:t>
            </a:r>
          </a:p>
        </rich>
      </tx>
    </title>
    <plotArea>
      <pieChart>
        <varyColors val="1"/>
        <ser>
          <idx val="0"/>
          <order val="0"/>
          <tx>
            <strRef>
              <f>'Dashboard'!AH17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'Dashboard'!$AG$18:$AG$19</f>
            </numRef>
          </cat>
          <val>
            <numRef>
              <f>'Dashboard'!$AH$18:$AH$19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Interest Remaining by Loan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'Dashboard'!AE17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'Dashboard'!$AD$18:$AD$117</f>
            </numRef>
          </cat>
          <val>
            <numRef>
              <f>'Dashboard'!$AE$18:$AE$117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Loan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Interest Remaining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Illustrative Projected Total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'Dashboard'!$A$11:$A$22</f>
            </numRef>
          </cat>
          <val>
            <numRef>
              <f>'Dashboard'!$B$11:$B$22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Projected Balance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18</col>
      <colOff>0</colOff>
      <row>9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18</col>
      <colOff>0</colOff>
      <row>26</row>
      <rowOff>0</rowOff>
    </from>
    <ext cx="396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4" customWidth="1" min="3" max="3"/>
    <col width="15" customWidth="1" min="4" max="4"/>
    <col width="16" customWidth="1" min="5" max="5"/>
    <col width="16" customWidth="1" min="6" max="6"/>
    <col width="18" customWidth="1" min="7" max="7"/>
    <col width="22" customWidth="1" min="8" max="8"/>
    <col width="14" customWidth="1" min="9" max="9"/>
    <col width="22" customWidth="1" min="10" max="10"/>
    <col width="16" customWidth="1" min="11" max="11"/>
    <col width="15" customWidth="1" min="12" max="12"/>
    <col width="22" customWidth="1" min="13" max="13"/>
    <col width="21" customWidth="1" min="14" max="14"/>
    <col width="23" customWidth="1" min="15" max="15"/>
    <col width="22" customWidth="1" min="16" max="16"/>
    <col width="20" customWidth="1" min="17" max="17"/>
    <col width="22" customWidth="1" min="18" max="18"/>
    <col width="19" customWidth="1" min="19" max="19"/>
    <col width="23" customWidth="1" min="20" max="20"/>
    <col width="22" customWidth="1" min="21" max="21"/>
    <col width="24" customWidth="1" min="22" max="22"/>
    <col width="12" customWidth="1" min="23" max="23"/>
    <col width="30" customWidth="1" min="24" max="24"/>
    <col width="18" customWidth="1" min="27" max="27"/>
    <col width="24" customWidth="1" min="28" max="28"/>
    <col width="14" customWidth="1" min="29" max="29"/>
  </cols>
  <sheetData>
    <row r="1" ht="28" customHeight="1">
      <c r="A1" s="1" t="inlineStr">
        <is>
          <t>Student Loan Payoff and Forgiveness Planner</t>
        </is>
      </c>
    </row>
    <row r="2"/>
    <row r="3">
      <c r="A3" s="2" t="inlineStr">
        <is>
          <t>Borrower</t>
        </is>
      </c>
      <c r="B3" s="3" t="inlineStr">
        <is>
          <t>Emily Carter</t>
        </is>
      </c>
      <c r="D3" s="2" t="inlineStr">
        <is>
          <t>State</t>
        </is>
      </c>
      <c r="E3" s="3" t="inlineStr">
        <is>
          <t>Colorado</t>
        </is>
      </c>
      <c r="G3" s="2" t="inlineStr">
        <is>
          <t>Filing Status</t>
        </is>
      </c>
      <c r="H3" s="3" t="inlineStr">
        <is>
          <t>Single</t>
        </is>
      </c>
      <c r="J3" s="2" t="inlineStr">
        <is>
          <t>Extra Monthly Payment</t>
        </is>
      </c>
      <c r="K3" s="38" t="n">
        <v>350</v>
      </c>
      <c r="M3" s="5" t="inlineStr">
        <is>
          <t>Planner Summary</t>
        </is>
      </c>
      <c r="N3" s="6" t="inlineStr">
        <is>
          <t>Current Balance</t>
        </is>
      </c>
      <c r="O3" s="39">
        <f>SUM(F8:F107)</f>
        <v/>
      </c>
      <c r="P3" s="6" t="inlineStr">
        <is>
          <t>Eligible Loans</t>
        </is>
      </c>
      <c r="Q3" s="8">
        <f>COUNTIF(U8:U107,"Eligible")</f>
        <v/>
      </c>
    </row>
    <row r="4">
      <c r="A4" s="2" t="inlineStr">
        <is>
          <t>Planning Date</t>
        </is>
      </c>
      <c r="B4" s="9" t="n">
        <v>46271</v>
      </c>
      <c r="D4" s="2" t="inlineStr">
        <is>
          <t>Annual Gross Income</t>
        </is>
      </c>
      <c r="E4" s="38" t="n">
        <v>78500</v>
      </c>
      <c r="G4" s="2" t="inlineStr">
        <is>
          <t>Family Size</t>
        </is>
      </c>
      <c r="H4" s="10" t="n">
        <v>1</v>
      </c>
    </row>
    <row r="5"/>
    <row r="6">
      <c r="AA6" s="11" t="inlineStr">
        <is>
          <t>Repayment Plan Assumptions</t>
        </is>
      </c>
      <c r="AB6" s="12" t="n"/>
      <c r="AC6" s="12" t="n"/>
    </row>
    <row r="7">
      <c r="A7" s="13" t="inlineStr">
        <is>
          <t>Loan ID</t>
        </is>
      </c>
      <c r="B7" s="13" t="inlineStr">
        <is>
          <t>Servicer</t>
        </is>
      </c>
      <c r="C7" s="13" t="inlineStr">
        <is>
          <t>Loan Type</t>
        </is>
      </c>
      <c r="D7" s="13" t="inlineStr">
        <is>
          <t>Federal/Private</t>
        </is>
      </c>
      <c r="E7" s="13" t="inlineStr">
        <is>
          <t>Original Balance</t>
        </is>
      </c>
      <c r="F7" s="13" t="inlineStr">
        <is>
          <t>Current Balance</t>
        </is>
      </c>
      <c r="G7" s="13" t="inlineStr">
        <is>
          <t>Annual Interest Rate</t>
        </is>
      </c>
      <c r="H7" s="13" t="inlineStr">
        <is>
          <t>Minimum Monthly Payment</t>
        </is>
      </c>
      <c r="I7" s="13" t="inlineStr">
        <is>
          <t>Start Date</t>
        </is>
      </c>
      <c r="J7" s="13" t="inlineStr">
        <is>
          <t>Expected Graduation Date</t>
        </is>
      </c>
      <c r="K7" s="13" t="inlineStr">
        <is>
          <t>Repayment Plan</t>
        </is>
      </c>
      <c r="L7" s="13" t="inlineStr">
        <is>
          <t>PSLF-Eligible?</t>
        </is>
      </c>
      <c r="M7" s="13" t="inlineStr">
        <is>
          <t>Qualifying Payments Made</t>
        </is>
      </c>
      <c r="N7" s="13" t="inlineStr">
        <is>
          <t>Required PSLF Payments</t>
        </is>
      </c>
      <c r="O7" s="13" t="inlineStr">
        <is>
          <t>Estimated Monthly Payment</t>
        </is>
      </c>
      <c r="P7" s="13" t="inlineStr">
        <is>
          <t>Extra Payment Allocation</t>
        </is>
      </c>
      <c r="Q7" s="13" t="inlineStr">
        <is>
          <t>Total Monthly Payment</t>
        </is>
      </c>
      <c r="R7" s="13" t="inlineStr">
        <is>
          <t>Estimated Payoff Months</t>
        </is>
      </c>
      <c r="S7" s="13" t="inlineStr">
        <is>
          <t>Estimated Payoff Date</t>
        </is>
      </c>
      <c r="T7" s="13" t="inlineStr">
        <is>
          <t>Estimated Interest Remaining</t>
        </is>
      </c>
      <c r="U7" s="13" t="inlineStr">
        <is>
          <t>Forgiveness Eligible?</t>
        </is>
      </c>
      <c r="V7" s="13" t="inlineStr">
        <is>
          <t>Estimated Forgiveness Balance</t>
        </is>
      </c>
      <c r="W7" s="13" t="inlineStr">
        <is>
          <t>Priority</t>
        </is>
      </c>
      <c r="X7" s="13" t="inlineStr">
        <is>
          <t>Notes</t>
        </is>
      </c>
      <c r="AA7" s="14" t="inlineStr">
        <is>
          <t>Repayment Plan</t>
        </is>
      </c>
      <c r="AB7" s="14" t="inlineStr">
        <is>
          <t>Required PSLF Payments</t>
        </is>
      </c>
      <c r="AC7" s="14" t="inlineStr">
        <is>
          <t>Term Months</t>
        </is>
      </c>
    </row>
    <row r="8" ht="24" customHeight="1">
      <c r="A8" s="15" t="inlineStr">
        <is>
          <t>L-1001</t>
        </is>
      </c>
      <c r="B8" s="3" t="inlineStr">
        <is>
          <t>Nelnet</t>
        </is>
      </c>
      <c r="C8" s="3" t="inlineStr">
        <is>
          <t>Direct Unsubsidized 1</t>
        </is>
      </c>
      <c r="D8" s="15" t="inlineStr">
        <is>
          <t>Federal</t>
        </is>
      </c>
      <c r="E8" s="38" t="n">
        <v>18000</v>
      </c>
      <c r="F8" s="38" t="n">
        <v>14850</v>
      </c>
      <c r="G8" s="16" t="n">
        <v>0.055</v>
      </c>
      <c r="H8" s="38" t="n">
        <v>165</v>
      </c>
      <c r="I8" s="17" t="n">
        <v>46037</v>
      </c>
      <c r="J8" s="17" t="n">
        <v>46157</v>
      </c>
      <c r="K8" s="3" t="inlineStr">
        <is>
          <t>SAVE/IDR</t>
        </is>
      </c>
      <c r="L8" s="15" t="inlineStr">
        <is>
          <t>Yes</t>
        </is>
      </c>
      <c r="M8" s="18" t="n">
        <v>42</v>
      </c>
      <c r="N8" s="19">
        <f>IF(A8="","",IFERROR(VLOOKUP(K8,'Loan Planner'!$AA$8:$AC$13,2,FALSE),0))</f>
        <v/>
      </c>
      <c r="O8" s="40">
        <f>IF(A8="","",IFERROR(MAX(H8,ABS(PMT(G8/12,IFERROR(VLOOKUP(K8,'Loan Planner'!$AA$8:$AC$13,3,FALSE),120),F8))),H8))</f>
        <v/>
      </c>
      <c r="P8" s="40">
        <f>IF(A8="","",IF(W8="High",IFERROR('Loan Planner'!$K$3/COUNTIF($W$8:$W$107,"High"),0),0))</f>
        <v/>
      </c>
      <c r="Q8" s="40">
        <f>IF(A8="","",H8+P8)</f>
        <v/>
      </c>
      <c r="R8" s="19">
        <f>IF(A8="","",IF(F8=0,"Paid Off",IF(Q8&lt;=F8*G8/12,"Payment Too Low",IFERROR(ROUNDUP(NPER(G8/12,-Q8,F8),0),"Payment Too Low"))))</f>
        <v/>
      </c>
      <c r="S8" s="21">
        <f>IF(A8="","",IF(ISNUMBER(R8),EDATE('Loan Planner'!$B$4,R8),""))</f>
        <v/>
      </c>
      <c r="T8" s="40">
        <f>IF(A8="","",IF(ISNUMBER(R8),MAX(0,(Q8*R8)-F8),0))</f>
        <v/>
      </c>
      <c r="U8" s="22">
        <f>IF(A8="","",IF(AND(D8="Federal",L8="Yes",N8&gt;0,M8&gt;=N8),"Eligible","Not Yet Eligible"))</f>
        <v/>
      </c>
      <c r="V8" s="40">
        <f>IF(A8="","",IF(U8="Eligible",MAX(0,F8-(Q8*R8)),0))</f>
        <v/>
      </c>
      <c r="W8" s="22">
        <f>IF(A8="","",IF(D8="Private","High",IF(G8&gt;=7%,"High","Normal")))</f>
        <v/>
      </c>
      <c r="X8" s="3" t="inlineStr">
        <is>
          <t>Undergraduate loan</t>
        </is>
      </c>
      <c r="AA8" s="3" t="inlineStr">
        <is>
          <t>Standard</t>
        </is>
      </c>
      <c r="AB8" s="18" t="n">
        <v>120</v>
      </c>
      <c r="AC8" s="18" t="n">
        <v>120</v>
      </c>
    </row>
    <row r="9" ht="24" customHeight="1">
      <c r="A9" s="15" t="inlineStr">
        <is>
          <t>L-1002</t>
        </is>
      </c>
      <c r="B9" s="3" t="inlineStr">
        <is>
          <t>MOHELA</t>
        </is>
      </c>
      <c r="C9" s="3" t="inlineStr">
        <is>
          <t>Direct Unsubsidized 2</t>
        </is>
      </c>
      <c r="D9" s="15" t="inlineStr">
        <is>
          <t>Federal</t>
        </is>
      </c>
      <c r="E9" s="38" t="n">
        <v>12500</v>
      </c>
      <c r="F9" s="38" t="n">
        <v>10920</v>
      </c>
      <c r="G9" s="16" t="n">
        <v>0.0625</v>
      </c>
      <c r="H9" s="38" t="n">
        <v>125</v>
      </c>
      <c r="I9" s="17" t="n">
        <v>46037</v>
      </c>
      <c r="J9" s="17" t="n">
        <v>46157</v>
      </c>
      <c r="K9" s="3" t="inlineStr">
        <is>
          <t>SAVE/IDR</t>
        </is>
      </c>
      <c r="L9" s="15" t="inlineStr">
        <is>
          <t>Yes</t>
        </is>
      </c>
      <c r="M9" s="18" t="n">
        <v>42</v>
      </c>
      <c r="N9" s="23">
        <f>IF(A9="","",IFERROR(VLOOKUP(K9,'Loan Planner'!$AA$8:$AC$13,2,FALSE),0))</f>
        <v/>
      </c>
      <c r="O9" s="41">
        <f>IF(A9="","",IFERROR(MAX(H9,ABS(PMT(G9/12,IFERROR(VLOOKUP(K9,'Loan Planner'!$AA$8:$AC$13,3,FALSE),120),F9))),H9))</f>
        <v/>
      </c>
      <c r="P9" s="41">
        <f>IF(A9="","",IF(W9="High",IFERROR('Loan Planner'!$K$3/COUNTIF($W$8:$W$107,"High"),0),0))</f>
        <v/>
      </c>
      <c r="Q9" s="41">
        <f>IF(A9="","",H9+P9)</f>
        <v/>
      </c>
      <c r="R9" s="23">
        <f>IF(A9="","",IF(F9=0,"Paid Off",IF(Q9&lt;=F9*G9/12,"Payment Too Low",IFERROR(ROUNDUP(NPER(G9/12,-Q9,F9),0),"Payment Too Low"))))</f>
        <v/>
      </c>
      <c r="S9" s="25">
        <f>IF(A9="","",IF(ISNUMBER(R9),EDATE('Loan Planner'!$B$4,R9),""))</f>
        <v/>
      </c>
      <c r="T9" s="41">
        <f>IF(A9="","",IF(ISNUMBER(R9),MAX(0,(Q9*R9)-F9),0))</f>
        <v/>
      </c>
      <c r="U9" s="26">
        <f>IF(A9="","",IF(AND(D9="Federal",L9="Yes",N9&gt;0,M9&gt;=N9),"Eligible","Not Yet Eligible"))</f>
        <v/>
      </c>
      <c r="V9" s="41">
        <f>IF(A9="","",IF(U9="Eligible",MAX(0,F9-(Q9*R9)),0))</f>
        <v/>
      </c>
      <c r="W9" s="26">
        <f>IF(A9="","",IF(D9="Private","High",IF(G9&gt;=7%,"High","Normal")))</f>
        <v/>
      </c>
      <c r="X9" s="3" t="inlineStr">
        <is>
          <t>Undergraduate loan</t>
        </is>
      </c>
      <c r="AA9" s="3" t="inlineStr">
        <is>
          <t>Extended</t>
        </is>
      </c>
      <c r="AB9" s="18" t="n">
        <v>120</v>
      </c>
      <c r="AC9" s="18" t="n">
        <v>300</v>
      </c>
    </row>
    <row r="10" ht="24" customHeight="1">
      <c r="A10" s="15" t="inlineStr">
        <is>
          <t>L-1003</t>
        </is>
      </c>
      <c r="B10" s="3" t="inlineStr">
        <is>
          <t>MOHELA</t>
        </is>
      </c>
      <c r="C10" s="3" t="inlineStr">
        <is>
          <t>Direct PLUS Loan</t>
        </is>
      </c>
      <c r="D10" s="15" t="inlineStr">
        <is>
          <t>Federal</t>
        </is>
      </c>
      <c r="E10" s="38" t="n">
        <v>24000</v>
      </c>
      <c r="F10" s="38" t="n">
        <v>21480</v>
      </c>
      <c r="G10" s="16" t="n">
        <v>0.07049999999999999</v>
      </c>
      <c r="H10" s="38" t="n">
        <v>235</v>
      </c>
      <c r="I10" s="17" t="n">
        <v>46068</v>
      </c>
      <c r="J10" s="17" t="n">
        <v>46157</v>
      </c>
      <c r="K10" s="3" t="inlineStr">
        <is>
          <t>Standard</t>
        </is>
      </c>
      <c r="L10" s="15" t="inlineStr">
        <is>
          <t>Yes</t>
        </is>
      </c>
      <c r="M10" s="18" t="n">
        <v>30</v>
      </c>
      <c r="N10" s="19">
        <f>IF(A10="","",IFERROR(VLOOKUP(K10,'Loan Planner'!$AA$8:$AC$13,2,FALSE),0))</f>
        <v/>
      </c>
      <c r="O10" s="40">
        <f>IF(A10="","",IFERROR(MAX(H10,ABS(PMT(G10/12,IFERROR(VLOOKUP(K10,'Loan Planner'!$AA$8:$AC$13,3,FALSE),120),F10))),H10))</f>
        <v/>
      </c>
      <c r="P10" s="40">
        <f>IF(A10="","",IF(W10="High",IFERROR('Loan Planner'!$K$3/COUNTIF($W$8:$W$107,"High"),0),0))</f>
        <v/>
      </c>
      <c r="Q10" s="40">
        <f>IF(A10="","",H10+P10)</f>
        <v/>
      </c>
      <c r="R10" s="19">
        <f>IF(A10="","",IF(F10=0,"Paid Off",IF(Q10&lt;=F10*G10/12,"Payment Too Low",IFERROR(ROUNDUP(NPER(G10/12,-Q10,F10),0),"Payment Too Low"))))</f>
        <v/>
      </c>
      <c r="S10" s="21">
        <f>IF(A10="","",IF(ISNUMBER(R10),EDATE('Loan Planner'!$B$4,R10),""))</f>
        <v/>
      </c>
      <c r="T10" s="40">
        <f>IF(A10="","",IF(ISNUMBER(R10),MAX(0,(Q10*R10)-F10),0))</f>
        <v/>
      </c>
      <c r="U10" s="22">
        <f>IF(A10="","",IF(AND(D10="Federal",L10="Yes",N10&gt;0,M10&gt;=N10),"Eligible","Not Yet Eligible"))</f>
        <v/>
      </c>
      <c r="V10" s="40">
        <f>IF(A10="","",IF(U10="Eligible",MAX(0,F10-(Q10*R10)),0))</f>
        <v/>
      </c>
      <c r="W10" s="22">
        <f>IF(A10="","",IF(D10="Private","High",IF(G10&gt;=7%,"High","Normal")))</f>
        <v/>
      </c>
      <c r="X10" s="3" t="inlineStr">
        <is>
          <t>Parent PLUS balance</t>
        </is>
      </c>
      <c r="AA10" s="3" t="inlineStr">
        <is>
          <t>SAVE/IDR</t>
        </is>
      </c>
      <c r="AB10" s="18" t="n">
        <v>120</v>
      </c>
      <c r="AC10" s="18" t="n">
        <v>240</v>
      </c>
    </row>
    <row r="11" ht="24" customHeight="1">
      <c r="A11" s="15" t="inlineStr">
        <is>
          <t>L-1004</t>
        </is>
      </c>
      <c r="B11" s="3" t="inlineStr">
        <is>
          <t>University Servicing</t>
        </is>
      </c>
      <c r="C11" s="3" t="inlineStr">
        <is>
          <t>Perkins Loan</t>
        </is>
      </c>
      <c r="D11" s="15" t="inlineStr">
        <is>
          <t>Federal</t>
        </is>
      </c>
      <c r="E11" s="38" t="n">
        <v>5500</v>
      </c>
      <c r="F11" s="38" t="n">
        <v>2950</v>
      </c>
      <c r="G11" s="16" t="n">
        <v>0.05</v>
      </c>
      <c r="H11" s="38" t="n">
        <v>75</v>
      </c>
      <c r="I11" s="17" t="n">
        <v>46037</v>
      </c>
      <c r="J11" s="17" t="n">
        <v>46157</v>
      </c>
      <c r="K11" s="3" t="inlineStr">
        <is>
          <t>Extended</t>
        </is>
      </c>
      <c r="L11" s="15" t="inlineStr">
        <is>
          <t>No</t>
        </is>
      </c>
      <c r="M11" s="18" t="n">
        <v>0</v>
      </c>
      <c r="N11" s="23">
        <f>IF(A11="","",IFERROR(VLOOKUP(K11,'Loan Planner'!$AA$8:$AC$13,2,FALSE),0))</f>
        <v/>
      </c>
      <c r="O11" s="41">
        <f>IF(A11="","",IFERROR(MAX(H11,ABS(PMT(G11/12,IFERROR(VLOOKUP(K11,'Loan Planner'!$AA$8:$AC$13,3,FALSE),120),F11))),H11))</f>
        <v/>
      </c>
      <c r="P11" s="41">
        <f>IF(A11="","",IF(W11="High",IFERROR('Loan Planner'!$K$3/COUNTIF($W$8:$W$107,"High"),0),0))</f>
        <v/>
      </c>
      <c r="Q11" s="41">
        <f>IF(A11="","",H11+P11)</f>
        <v/>
      </c>
      <c r="R11" s="23">
        <f>IF(A11="","",IF(F11=0,"Paid Off",IF(Q11&lt;=F11*G11/12,"Payment Too Low",IFERROR(ROUNDUP(NPER(G11/12,-Q11,F11),0),"Payment Too Low"))))</f>
        <v/>
      </c>
      <c r="S11" s="25">
        <f>IF(A11="","",IF(ISNUMBER(R11),EDATE('Loan Planner'!$B$4,R11),""))</f>
        <v/>
      </c>
      <c r="T11" s="41">
        <f>IF(A11="","",IF(ISNUMBER(R11),MAX(0,(Q11*R11)-F11),0))</f>
        <v/>
      </c>
      <c r="U11" s="26">
        <f>IF(A11="","",IF(AND(D11="Federal",L11="Yes",N11&gt;0,M11&gt;=N11),"Eligible","Not Yet Eligible"))</f>
        <v/>
      </c>
      <c r="V11" s="41">
        <f>IF(A11="","",IF(U11="Eligible",MAX(0,F11-(Q11*R11)),0))</f>
        <v/>
      </c>
      <c r="W11" s="26">
        <f>IF(A11="","",IF(D11="Private","High",IF(G11&gt;=7%,"High","Normal")))</f>
        <v/>
      </c>
      <c r="X11" s="3" t="inlineStr">
        <is>
          <t>Confirm program eligibility</t>
        </is>
      </c>
      <c r="AA11" s="3" t="inlineStr">
        <is>
          <t>PAYE/IDR</t>
        </is>
      </c>
      <c r="AB11" s="18" t="n">
        <v>120</v>
      </c>
      <c r="AC11" s="18" t="n">
        <v>240</v>
      </c>
    </row>
    <row r="12" ht="24" customHeight="1">
      <c r="A12" s="15" t="inlineStr">
        <is>
          <t>L-1005</t>
        </is>
      </c>
      <c r="B12" s="3" t="inlineStr">
        <is>
          <t>FirstBank Student Lending</t>
        </is>
      </c>
      <c r="C12" s="3" t="inlineStr">
        <is>
          <t>Private Loan A</t>
        </is>
      </c>
      <c r="D12" s="15" t="inlineStr">
        <is>
          <t>Private</t>
        </is>
      </c>
      <c r="E12" s="38" t="n">
        <v>16000</v>
      </c>
      <c r="F12" s="38" t="n">
        <v>11760</v>
      </c>
      <c r="G12" s="16" t="n">
        <v>0.0825</v>
      </c>
      <c r="H12" s="38" t="n">
        <v>185</v>
      </c>
      <c r="I12" s="17" t="n">
        <v>46068</v>
      </c>
      <c r="J12" s="17" t="n">
        <v>46157</v>
      </c>
      <c r="K12" s="3" t="inlineStr">
        <is>
          <t>Private Fixed</t>
        </is>
      </c>
      <c r="L12" s="15" t="inlineStr">
        <is>
          <t>No</t>
        </is>
      </c>
      <c r="M12" s="18" t="n">
        <v>0</v>
      </c>
      <c r="N12" s="19">
        <f>IF(A12="","",IFERROR(VLOOKUP(K12,'Loan Planner'!$AA$8:$AC$13,2,FALSE),0))</f>
        <v/>
      </c>
      <c r="O12" s="40">
        <f>IF(A12="","",IFERROR(MAX(H12,ABS(PMT(G12/12,IFERROR(VLOOKUP(K12,'Loan Planner'!$AA$8:$AC$13,3,FALSE),120),F12))),H12))</f>
        <v/>
      </c>
      <c r="P12" s="40">
        <f>IF(A12="","",IF(W12="High",IFERROR('Loan Planner'!$K$3/COUNTIF($W$8:$W$107,"High"),0),0))</f>
        <v/>
      </c>
      <c r="Q12" s="40">
        <f>IF(A12="","",H12+P12)</f>
        <v/>
      </c>
      <c r="R12" s="19">
        <f>IF(A12="","",IF(F12=0,"Paid Off",IF(Q12&lt;=F12*G12/12,"Payment Too Low",IFERROR(ROUNDUP(NPER(G12/12,-Q12,F12),0),"Payment Too Low"))))</f>
        <v/>
      </c>
      <c r="S12" s="21">
        <f>IF(A12="","",IF(ISNUMBER(R12),EDATE('Loan Planner'!$B$4,R12),""))</f>
        <v/>
      </c>
      <c r="T12" s="40">
        <f>IF(A12="","",IF(ISNUMBER(R12),MAX(0,(Q12*R12)-F12),0))</f>
        <v/>
      </c>
      <c r="U12" s="22">
        <f>IF(A12="","",IF(AND(D12="Federal",L12="Yes",N12&gt;0,M12&gt;=N12),"Eligible","Not Yet Eligible"))</f>
        <v/>
      </c>
      <c r="V12" s="40">
        <f>IF(A12="","",IF(U12="Eligible",MAX(0,F12-(Q12*R12)),0))</f>
        <v/>
      </c>
      <c r="W12" s="22">
        <f>IF(A12="","",IF(D12="Private","High",IF(G12&gt;=7%,"High","Normal")))</f>
        <v/>
      </c>
      <c r="X12" s="3" t="inlineStr">
        <is>
          <t>Highest refinance review priority</t>
        </is>
      </c>
      <c r="AA12" s="3" t="inlineStr">
        <is>
          <t>PSLF</t>
        </is>
      </c>
      <c r="AB12" s="18" t="n">
        <v>120</v>
      </c>
      <c r="AC12" s="18" t="n">
        <v>120</v>
      </c>
    </row>
    <row r="13" ht="24" customHeight="1">
      <c r="A13" s="15" t="inlineStr">
        <is>
          <t>L-1006</t>
        </is>
      </c>
      <c r="B13" s="3" t="inlineStr">
        <is>
          <t>CollegeCredit Union</t>
        </is>
      </c>
      <c r="C13" s="3" t="inlineStr">
        <is>
          <t>Private Loan B</t>
        </is>
      </c>
      <c r="D13" s="15" t="inlineStr">
        <is>
          <t>Private</t>
        </is>
      </c>
      <c r="E13" s="38" t="n">
        <v>9500</v>
      </c>
      <c r="F13" s="38" t="n">
        <v>7220</v>
      </c>
      <c r="G13" s="16" t="n">
        <v>0.091</v>
      </c>
      <c r="H13" s="38" t="n">
        <v>120</v>
      </c>
      <c r="I13" s="17" t="n">
        <v>46096</v>
      </c>
      <c r="J13" s="17" t="n">
        <v>46157</v>
      </c>
      <c r="K13" s="3" t="inlineStr">
        <is>
          <t>Private Fixed</t>
        </is>
      </c>
      <c r="L13" s="15" t="inlineStr">
        <is>
          <t>No</t>
        </is>
      </c>
      <c r="M13" s="18" t="n">
        <v>0</v>
      </c>
      <c r="N13" s="23">
        <f>IF(A13="","",IFERROR(VLOOKUP(K13,'Loan Planner'!$AA$8:$AC$13,2,FALSE),0))</f>
        <v/>
      </c>
      <c r="O13" s="41">
        <f>IF(A13="","",IFERROR(MAX(H13,ABS(PMT(G13/12,IFERROR(VLOOKUP(K13,'Loan Planner'!$AA$8:$AC$13,3,FALSE),120),F13))),H13))</f>
        <v/>
      </c>
      <c r="P13" s="41">
        <f>IF(A13="","",IF(W13="High",IFERROR('Loan Planner'!$K$3/COUNTIF($W$8:$W$107,"High"),0),0))</f>
        <v/>
      </c>
      <c r="Q13" s="41">
        <f>IF(A13="","",H13+P13)</f>
        <v/>
      </c>
      <c r="R13" s="23">
        <f>IF(A13="","",IF(F13=0,"Paid Off",IF(Q13&lt;=F13*G13/12,"Payment Too Low",IFERROR(ROUNDUP(NPER(G13/12,-Q13,F13),0),"Payment Too Low"))))</f>
        <v/>
      </c>
      <c r="S13" s="25">
        <f>IF(A13="","",IF(ISNUMBER(R13),EDATE('Loan Planner'!$B$4,R13),""))</f>
        <v/>
      </c>
      <c r="T13" s="41">
        <f>IF(A13="","",IF(ISNUMBER(R13),MAX(0,(Q13*R13)-F13),0))</f>
        <v/>
      </c>
      <c r="U13" s="26">
        <f>IF(A13="","",IF(AND(D13="Federal",L13="Yes",N13&gt;0,M13&gt;=N13),"Eligible","Not Yet Eligible"))</f>
        <v/>
      </c>
      <c r="V13" s="41">
        <f>IF(A13="","",IF(U13="Eligible",MAX(0,F13-(Q13*R13)),0))</f>
        <v/>
      </c>
      <c r="W13" s="26">
        <f>IF(A13="","",IF(D13="Private","High",IF(G13&gt;=7%,"High","Normal")))</f>
        <v/>
      </c>
      <c r="X13" s="3" t="inlineStr">
        <is>
          <t>Highest interest rate</t>
        </is>
      </c>
      <c r="AA13" s="3" t="inlineStr">
        <is>
          <t>Private Fixed</t>
        </is>
      </c>
      <c r="AB13" s="18" t="n">
        <v>0</v>
      </c>
      <c r="AC13" s="18" t="n">
        <v>120</v>
      </c>
    </row>
    <row r="14" ht="24" customHeight="1">
      <c r="A14" s="15" t="inlineStr">
        <is>
          <t>L-1007</t>
        </is>
      </c>
      <c r="B14" s="3" t="inlineStr">
        <is>
          <t>Aidvantage</t>
        </is>
      </c>
      <c r="C14" s="3" t="inlineStr">
        <is>
          <t>Direct Graduate PLUS</t>
        </is>
      </c>
      <c r="D14" s="15" t="inlineStr">
        <is>
          <t>Federal</t>
        </is>
      </c>
      <c r="E14" s="38" t="n">
        <v>28000</v>
      </c>
      <c r="F14" s="38" t="n">
        <v>26400</v>
      </c>
      <c r="G14" s="16" t="n">
        <v>0.07539999999999999</v>
      </c>
      <c r="H14" s="38" t="n">
        <v>290</v>
      </c>
      <c r="I14" s="17" t="n">
        <v>46188</v>
      </c>
      <c r="J14" s="17" t="n">
        <v>46249</v>
      </c>
      <c r="K14" s="3" t="inlineStr">
        <is>
          <t>SAVE/IDR</t>
        </is>
      </c>
      <c r="L14" s="15" t="inlineStr">
        <is>
          <t>Yes</t>
        </is>
      </c>
      <c r="M14" s="18" t="n">
        <v>12</v>
      </c>
      <c r="N14" s="19">
        <f>IF(A14="","",IFERROR(VLOOKUP(K14,'Loan Planner'!$AA$8:$AC$13,2,FALSE),0))</f>
        <v/>
      </c>
      <c r="O14" s="40">
        <f>IF(A14="","",IFERROR(MAX(H14,ABS(PMT(G14/12,IFERROR(VLOOKUP(K14,'Loan Planner'!$AA$8:$AC$13,3,FALSE),120),F14))),H14))</f>
        <v/>
      </c>
      <c r="P14" s="40">
        <f>IF(A14="","",IF(W14="High",IFERROR('Loan Planner'!$K$3/COUNTIF($W$8:$W$107,"High"),0),0))</f>
        <v/>
      </c>
      <c r="Q14" s="40">
        <f>IF(A14="","",H14+P14)</f>
        <v/>
      </c>
      <c r="R14" s="19">
        <f>IF(A14="","",IF(F14=0,"Paid Off",IF(Q14&lt;=F14*G14/12,"Payment Too Low",IFERROR(ROUNDUP(NPER(G14/12,-Q14,F14),0),"Payment Too Low"))))</f>
        <v/>
      </c>
      <c r="S14" s="21">
        <f>IF(A14="","",IF(ISNUMBER(R14),EDATE('Loan Planner'!$B$4,R14),""))</f>
        <v/>
      </c>
      <c r="T14" s="40">
        <f>IF(A14="","",IF(ISNUMBER(R14),MAX(0,(Q14*R14)-F14),0))</f>
        <v/>
      </c>
      <c r="U14" s="22">
        <f>IF(A14="","",IF(AND(D14="Federal",L14="Yes",N14&gt;0,M14&gt;=N14),"Eligible","Not Yet Eligible"))</f>
        <v/>
      </c>
      <c r="V14" s="40">
        <f>IF(A14="","",IF(U14="Eligible",MAX(0,F14-(Q14*R14)),0))</f>
        <v/>
      </c>
      <c r="W14" s="22">
        <f>IF(A14="","",IF(D14="Private","High",IF(G14&gt;=7%,"High","Normal")))</f>
        <v/>
      </c>
      <c r="X14" s="3" t="inlineStr">
        <is>
          <t>Graduate program loan</t>
        </is>
      </c>
    </row>
    <row r="15" ht="24" customHeight="1">
      <c r="A15" s="15" t="inlineStr">
        <is>
          <t>L-1008</t>
        </is>
      </c>
      <c r="B15" s="3" t="inlineStr">
        <is>
          <t>Aidvantage</t>
        </is>
      </c>
      <c r="C15" s="3" t="inlineStr">
        <is>
          <t>Direct Consolidation Loan</t>
        </is>
      </c>
      <c r="D15" s="15" t="inlineStr">
        <is>
          <t>Federal</t>
        </is>
      </c>
      <c r="E15" s="38" t="n">
        <v>35000</v>
      </c>
      <c r="F15" s="38" t="n">
        <v>34150</v>
      </c>
      <c r="G15" s="16" t="n">
        <v>0.068</v>
      </c>
      <c r="H15" s="38" t="n">
        <v>375</v>
      </c>
      <c r="I15" s="17" t="n">
        <v>46218</v>
      </c>
      <c r="J15" s="17" t="n">
        <v>46249</v>
      </c>
      <c r="K15" s="3" t="inlineStr">
        <is>
          <t>PAYE/IDR</t>
        </is>
      </c>
      <c r="L15" s="15" t="inlineStr">
        <is>
          <t>Yes</t>
        </is>
      </c>
      <c r="M15" s="18" t="n">
        <v>12</v>
      </c>
      <c r="N15" s="23">
        <f>IF(A15="","",IFERROR(VLOOKUP(K15,'Loan Planner'!$AA$8:$AC$13,2,FALSE),0))</f>
        <v/>
      </c>
      <c r="O15" s="41">
        <f>IF(A15="","",IFERROR(MAX(H15,ABS(PMT(G15/12,IFERROR(VLOOKUP(K15,'Loan Planner'!$AA$8:$AC$13,3,FALSE),120),F15))),H15))</f>
        <v/>
      </c>
      <c r="P15" s="41">
        <f>IF(A15="","",IF(W15="High",IFERROR('Loan Planner'!$K$3/COUNTIF($W$8:$W$107,"High"),0),0))</f>
        <v/>
      </c>
      <c r="Q15" s="41">
        <f>IF(A15="","",H15+P15)</f>
        <v/>
      </c>
      <c r="R15" s="23">
        <f>IF(A15="","",IF(F15=0,"Paid Off",IF(Q15&lt;=F15*G15/12,"Payment Too Low",IFERROR(ROUNDUP(NPER(G15/12,-Q15,F15),0),"Payment Too Low"))))</f>
        <v/>
      </c>
      <c r="S15" s="25">
        <f>IF(A15="","",IF(ISNUMBER(R15),EDATE('Loan Planner'!$B$4,R15),""))</f>
        <v/>
      </c>
      <c r="T15" s="41">
        <f>IF(A15="","",IF(ISNUMBER(R15),MAX(0,(Q15*R15)-F15),0))</f>
        <v/>
      </c>
      <c r="U15" s="26">
        <f>IF(A15="","",IF(AND(D15="Federal",L15="Yes",N15&gt;0,M15&gt;=N15),"Eligible","Not Yet Eligible"))</f>
        <v/>
      </c>
      <c r="V15" s="41">
        <f>IF(A15="","",IF(U15="Eligible",MAX(0,F15-(Q15*R15)),0))</f>
        <v/>
      </c>
      <c r="W15" s="26">
        <f>IF(A15="","",IF(D15="Private","High",IF(G15&gt;=7%,"High","Normal")))</f>
        <v/>
      </c>
      <c r="X15" s="3" t="inlineStr">
        <is>
          <t>Review consolidation history</t>
        </is>
      </c>
    </row>
    <row r="16" ht="24" customHeight="1">
      <c r="A16" s="15" t="n"/>
      <c r="B16" s="3" t="n"/>
      <c r="C16" s="3" t="n"/>
      <c r="D16" s="15" t="n"/>
      <c r="E16" s="38" t="n"/>
      <c r="F16" s="38" t="n"/>
      <c r="G16" s="16" t="n"/>
      <c r="H16" s="38" t="n"/>
      <c r="I16" s="17" t="n"/>
      <c r="J16" s="17" t="n"/>
      <c r="K16" s="3" t="n"/>
      <c r="L16" s="15" t="n"/>
      <c r="M16" s="18" t="n"/>
      <c r="N16" s="19">
        <f>IF(A16="","",IFERROR(VLOOKUP(K16,'Loan Planner'!$AA$8:$AC$13,2,FALSE),0))</f>
        <v/>
      </c>
      <c r="O16" s="40">
        <f>IF(A16="","",IFERROR(MAX(H16,ABS(PMT(G16/12,IFERROR(VLOOKUP(K16,'Loan Planner'!$AA$8:$AC$13,3,FALSE),120),F16))),H16))</f>
        <v/>
      </c>
      <c r="P16" s="40">
        <f>IF(A16="","",IF(W16="High",IFERROR('Loan Planner'!$K$3/COUNTIF($W$8:$W$107,"High"),0),0))</f>
        <v/>
      </c>
      <c r="Q16" s="40">
        <f>IF(A16="","",H16+P16)</f>
        <v/>
      </c>
      <c r="R16" s="19">
        <f>IF(A16="","",IF(F16=0,"Paid Off",IF(Q16&lt;=F16*G16/12,"Payment Too Low",IFERROR(ROUNDUP(NPER(G16/12,-Q16,F16),0),"Payment Too Low"))))</f>
        <v/>
      </c>
      <c r="S16" s="21">
        <f>IF(A16="","",IF(ISNUMBER(R16),EDATE('Loan Planner'!$B$4,R16),""))</f>
        <v/>
      </c>
      <c r="T16" s="40">
        <f>IF(A16="","",IF(ISNUMBER(R16),MAX(0,(Q16*R16)-F16),0))</f>
        <v/>
      </c>
      <c r="U16" s="22">
        <f>IF(A16="","",IF(AND(D16="Federal",L16="Yes",N16&gt;0,M16&gt;=N16),"Eligible","Not Yet Eligible"))</f>
        <v/>
      </c>
      <c r="V16" s="40">
        <f>IF(A16="","",IF(U16="Eligible",MAX(0,F16-(Q16*R16)),0))</f>
        <v/>
      </c>
      <c r="W16" s="22">
        <f>IF(A16="","",IF(D16="Private","High",IF(G16&gt;=7%,"High","Normal")))</f>
        <v/>
      </c>
      <c r="X16" s="3" t="n"/>
    </row>
    <row r="17" ht="24" customHeight="1">
      <c r="A17" s="15" t="n"/>
      <c r="B17" s="3" t="n"/>
      <c r="C17" s="3" t="n"/>
      <c r="D17" s="15" t="n"/>
      <c r="E17" s="38" t="n"/>
      <c r="F17" s="38" t="n"/>
      <c r="G17" s="16" t="n"/>
      <c r="H17" s="38" t="n"/>
      <c r="I17" s="17" t="n"/>
      <c r="J17" s="17" t="n"/>
      <c r="K17" s="3" t="n"/>
      <c r="L17" s="15" t="n"/>
      <c r="M17" s="18" t="n"/>
      <c r="N17" s="23">
        <f>IF(A17="","",IFERROR(VLOOKUP(K17,'Loan Planner'!$AA$8:$AC$13,2,FALSE),0))</f>
        <v/>
      </c>
      <c r="O17" s="41">
        <f>IF(A17="","",IFERROR(MAX(H17,ABS(PMT(G17/12,IFERROR(VLOOKUP(K17,'Loan Planner'!$AA$8:$AC$13,3,FALSE),120),F17))),H17))</f>
        <v/>
      </c>
      <c r="P17" s="41">
        <f>IF(A17="","",IF(W17="High",IFERROR('Loan Planner'!$K$3/COUNTIF($W$8:$W$107,"High"),0),0))</f>
        <v/>
      </c>
      <c r="Q17" s="41">
        <f>IF(A17="","",H17+P17)</f>
        <v/>
      </c>
      <c r="R17" s="23">
        <f>IF(A17="","",IF(F17=0,"Paid Off",IF(Q17&lt;=F17*G17/12,"Payment Too Low",IFERROR(ROUNDUP(NPER(G17/12,-Q17,F17),0),"Payment Too Low"))))</f>
        <v/>
      </c>
      <c r="S17" s="25">
        <f>IF(A17="","",IF(ISNUMBER(R17),EDATE('Loan Planner'!$B$4,R17),""))</f>
        <v/>
      </c>
      <c r="T17" s="41">
        <f>IF(A17="","",IF(ISNUMBER(R17),MAX(0,(Q17*R17)-F17),0))</f>
        <v/>
      </c>
      <c r="U17" s="26">
        <f>IF(A17="","",IF(AND(D17="Federal",L17="Yes",N17&gt;0,M17&gt;=N17),"Eligible","Not Yet Eligible"))</f>
        <v/>
      </c>
      <c r="V17" s="41">
        <f>IF(A17="","",IF(U17="Eligible",MAX(0,F17-(Q17*R17)),0))</f>
        <v/>
      </c>
      <c r="W17" s="26">
        <f>IF(A17="","",IF(D17="Private","High",IF(G17&gt;=7%,"High","Normal")))</f>
        <v/>
      </c>
      <c r="X17" s="3" t="n"/>
    </row>
    <row r="18" ht="24" customHeight="1">
      <c r="A18" s="15" t="n"/>
      <c r="B18" s="3" t="n"/>
      <c r="C18" s="3" t="n"/>
      <c r="D18" s="15" t="n"/>
      <c r="E18" s="38" t="n"/>
      <c r="F18" s="38" t="n"/>
      <c r="G18" s="16" t="n"/>
      <c r="H18" s="38" t="n"/>
      <c r="I18" s="17" t="n"/>
      <c r="J18" s="17" t="n"/>
      <c r="K18" s="3" t="n"/>
      <c r="L18" s="15" t="n"/>
      <c r="M18" s="18" t="n"/>
      <c r="N18" s="19">
        <f>IF(A18="","",IFERROR(VLOOKUP(K18,'Loan Planner'!$AA$8:$AC$13,2,FALSE),0))</f>
        <v/>
      </c>
      <c r="O18" s="40">
        <f>IF(A18="","",IFERROR(MAX(H18,ABS(PMT(G18/12,IFERROR(VLOOKUP(K18,'Loan Planner'!$AA$8:$AC$13,3,FALSE),120),F18))),H18))</f>
        <v/>
      </c>
      <c r="P18" s="40">
        <f>IF(A18="","",IF(W18="High",IFERROR('Loan Planner'!$K$3/COUNTIF($W$8:$W$107,"High"),0),0))</f>
        <v/>
      </c>
      <c r="Q18" s="40">
        <f>IF(A18="","",H18+P18)</f>
        <v/>
      </c>
      <c r="R18" s="19">
        <f>IF(A18="","",IF(F18=0,"Paid Off",IF(Q18&lt;=F18*G18/12,"Payment Too Low",IFERROR(ROUNDUP(NPER(G18/12,-Q18,F18),0),"Payment Too Low"))))</f>
        <v/>
      </c>
      <c r="S18" s="21">
        <f>IF(A18="","",IF(ISNUMBER(R18),EDATE('Loan Planner'!$B$4,R18),""))</f>
        <v/>
      </c>
      <c r="T18" s="40">
        <f>IF(A18="","",IF(ISNUMBER(R18),MAX(0,(Q18*R18)-F18),0))</f>
        <v/>
      </c>
      <c r="U18" s="22">
        <f>IF(A18="","",IF(AND(D18="Federal",L18="Yes",N18&gt;0,M18&gt;=N18),"Eligible","Not Yet Eligible"))</f>
        <v/>
      </c>
      <c r="V18" s="40">
        <f>IF(A18="","",IF(U18="Eligible",MAX(0,F18-(Q18*R18)),0))</f>
        <v/>
      </c>
      <c r="W18" s="22">
        <f>IF(A18="","",IF(D18="Private","High",IF(G18&gt;=7%,"High","Normal")))</f>
        <v/>
      </c>
      <c r="X18" s="3" t="n"/>
    </row>
    <row r="19" ht="24" customHeight="1">
      <c r="A19" s="15" t="n"/>
      <c r="B19" s="3" t="n"/>
      <c r="C19" s="3" t="n"/>
      <c r="D19" s="15" t="n"/>
      <c r="E19" s="38" t="n"/>
      <c r="F19" s="38" t="n"/>
      <c r="G19" s="16" t="n"/>
      <c r="H19" s="38" t="n"/>
      <c r="I19" s="17" t="n"/>
      <c r="J19" s="17" t="n"/>
      <c r="K19" s="3" t="n"/>
      <c r="L19" s="15" t="n"/>
      <c r="M19" s="18" t="n"/>
      <c r="N19" s="23">
        <f>IF(A19="","",IFERROR(VLOOKUP(K19,'Loan Planner'!$AA$8:$AC$13,2,FALSE),0))</f>
        <v/>
      </c>
      <c r="O19" s="41">
        <f>IF(A19="","",IFERROR(MAX(H19,ABS(PMT(G19/12,IFERROR(VLOOKUP(K19,'Loan Planner'!$AA$8:$AC$13,3,FALSE),120),F19))),H19))</f>
        <v/>
      </c>
      <c r="P19" s="41">
        <f>IF(A19="","",IF(W19="High",IFERROR('Loan Planner'!$K$3/COUNTIF($W$8:$W$107,"High"),0),0))</f>
        <v/>
      </c>
      <c r="Q19" s="41">
        <f>IF(A19="","",H19+P19)</f>
        <v/>
      </c>
      <c r="R19" s="23">
        <f>IF(A19="","",IF(F19=0,"Paid Off",IF(Q19&lt;=F19*G19/12,"Payment Too Low",IFERROR(ROUNDUP(NPER(G19/12,-Q19,F19),0),"Payment Too Low"))))</f>
        <v/>
      </c>
      <c r="S19" s="25">
        <f>IF(A19="","",IF(ISNUMBER(R19),EDATE('Loan Planner'!$B$4,R19),""))</f>
        <v/>
      </c>
      <c r="T19" s="41">
        <f>IF(A19="","",IF(ISNUMBER(R19),MAX(0,(Q19*R19)-F19),0))</f>
        <v/>
      </c>
      <c r="U19" s="26">
        <f>IF(A19="","",IF(AND(D19="Federal",L19="Yes",N19&gt;0,M19&gt;=N19),"Eligible","Not Yet Eligible"))</f>
        <v/>
      </c>
      <c r="V19" s="41">
        <f>IF(A19="","",IF(U19="Eligible",MAX(0,F19-(Q19*R19)),0))</f>
        <v/>
      </c>
      <c r="W19" s="26">
        <f>IF(A19="","",IF(D19="Private","High",IF(G19&gt;=7%,"High","Normal")))</f>
        <v/>
      </c>
      <c r="X19" s="3" t="n"/>
    </row>
    <row r="20" ht="24" customHeight="1">
      <c r="A20" s="15" t="n"/>
      <c r="B20" s="3" t="n"/>
      <c r="C20" s="3" t="n"/>
      <c r="D20" s="15" t="n"/>
      <c r="E20" s="38" t="n"/>
      <c r="F20" s="38" t="n"/>
      <c r="G20" s="16" t="n"/>
      <c r="H20" s="38" t="n"/>
      <c r="I20" s="17" t="n"/>
      <c r="J20" s="17" t="n"/>
      <c r="K20" s="3" t="n"/>
      <c r="L20" s="15" t="n"/>
      <c r="M20" s="18" t="n"/>
      <c r="N20" s="19">
        <f>IF(A20="","",IFERROR(VLOOKUP(K20,'Loan Planner'!$AA$8:$AC$13,2,FALSE),0))</f>
        <v/>
      </c>
      <c r="O20" s="40">
        <f>IF(A20="","",IFERROR(MAX(H20,ABS(PMT(G20/12,IFERROR(VLOOKUP(K20,'Loan Planner'!$AA$8:$AC$13,3,FALSE),120),F20))),H20))</f>
        <v/>
      </c>
      <c r="P20" s="40">
        <f>IF(A20="","",IF(W20="High",IFERROR('Loan Planner'!$K$3/COUNTIF($W$8:$W$107,"High"),0),0))</f>
        <v/>
      </c>
      <c r="Q20" s="40">
        <f>IF(A20="","",H20+P20)</f>
        <v/>
      </c>
      <c r="R20" s="19">
        <f>IF(A20="","",IF(F20=0,"Paid Off",IF(Q20&lt;=F20*G20/12,"Payment Too Low",IFERROR(ROUNDUP(NPER(G20/12,-Q20,F20),0),"Payment Too Low"))))</f>
        <v/>
      </c>
      <c r="S20" s="21">
        <f>IF(A20="","",IF(ISNUMBER(R20),EDATE('Loan Planner'!$B$4,R20),""))</f>
        <v/>
      </c>
      <c r="T20" s="40">
        <f>IF(A20="","",IF(ISNUMBER(R20),MAX(0,(Q20*R20)-F20),0))</f>
        <v/>
      </c>
      <c r="U20" s="22">
        <f>IF(A20="","",IF(AND(D20="Federal",L20="Yes",N20&gt;0,M20&gt;=N20),"Eligible","Not Yet Eligible"))</f>
        <v/>
      </c>
      <c r="V20" s="40">
        <f>IF(A20="","",IF(U20="Eligible",MAX(0,F20-(Q20*R20)),0))</f>
        <v/>
      </c>
      <c r="W20" s="22">
        <f>IF(A20="","",IF(D20="Private","High",IF(G20&gt;=7%,"High","Normal")))</f>
        <v/>
      </c>
      <c r="X20" s="3" t="n"/>
    </row>
    <row r="21" ht="24" customHeight="1">
      <c r="A21" s="15" t="n"/>
      <c r="B21" s="3" t="n"/>
      <c r="C21" s="3" t="n"/>
      <c r="D21" s="15" t="n"/>
      <c r="E21" s="38" t="n"/>
      <c r="F21" s="38" t="n"/>
      <c r="G21" s="16" t="n"/>
      <c r="H21" s="38" t="n"/>
      <c r="I21" s="17" t="n"/>
      <c r="J21" s="17" t="n"/>
      <c r="K21" s="3" t="n"/>
      <c r="L21" s="15" t="n"/>
      <c r="M21" s="18" t="n"/>
      <c r="N21" s="23">
        <f>IF(A21="","",IFERROR(VLOOKUP(K21,'Loan Planner'!$AA$8:$AC$13,2,FALSE),0))</f>
        <v/>
      </c>
      <c r="O21" s="41">
        <f>IF(A21="","",IFERROR(MAX(H21,ABS(PMT(G21/12,IFERROR(VLOOKUP(K21,'Loan Planner'!$AA$8:$AC$13,3,FALSE),120),F21))),H21))</f>
        <v/>
      </c>
      <c r="P21" s="41">
        <f>IF(A21="","",IF(W21="High",IFERROR('Loan Planner'!$K$3/COUNTIF($W$8:$W$107,"High"),0),0))</f>
        <v/>
      </c>
      <c r="Q21" s="41">
        <f>IF(A21="","",H21+P21)</f>
        <v/>
      </c>
      <c r="R21" s="23">
        <f>IF(A21="","",IF(F21=0,"Paid Off",IF(Q21&lt;=F21*G21/12,"Payment Too Low",IFERROR(ROUNDUP(NPER(G21/12,-Q21,F21),0),"Payment Too Low"))))</f>
        <v/>
      </c>
      <c r="S21" s="25">
        <f>IF(A21="","",IF(ISNUMBER(R21),EDATE('Loan Planner'!$B$4,R21),""))</f>
        <v/>
      </c>
      <c r="T21" s="41">
        <f>IF(A21="","",IF(ISNUMBER(R21),MAX(0,(Q21*R21)-F21),0))</f>
        <v/>
      </c>
      <c r="U21" s="26">
        <f>IF(A21="","",IF(AND(D21="Federal",L21="Yes",N21&gt;0,M21&gt;=N21),"Eligible","Not Yet Eligible"))</f>
        <v/>
      </c>
      <c r="V21" s="41">
        <f>IF(A21="","",IF(U21="Eligible",MAX(0,F21-(Q21*R21)),0))</f>
        <v/>
      </c>
      <c r="W21" s="26">
        <f>IF(A21="","",IF(D21="Private","High",IF(G21&gt;=7%,"High","Normal")))</f>
        <v/>
      </c>
      <c r="X21" s="3" t="n"/>
    </row>
    <row r="22" ht="24" customHeight="1">
      <c r="A22" s="15" t="n"/>
      <c r="B22" s="3" t="n"/>
      <c r="C22" s="3" t="n"/>
      <c r="D22" s="15" t="n"/>
      <c r="E22" s="38" t="n"/>
      <c r="F22" s="38" t="n"/>
      <c r="G22" s="16" t="n"/>
      <c r="H22" s="38" t="n"/>
      <c r="I22" s="17" t="n"/>
      <c r="J22" s="17" t="n"/>
      <c r="K22" s="3" t="n"/>
      <c r="L22" s="15" t="n"/>
      <c r="M22" s="18" t="n"/>
      <c r="N22" s="19">
        <f>IF(A22="","",IFERROR(VLOOKUP(K22,'Loan Planner'!$AA$8:$AC$13,2,FALSE),0))</f>
        <v/>
      </c>
      <c r="O22" s="40">
        <f>IF(A22="","",IFERROR(MAX(H22,ABS(PMT(G22/12,IFERROR(VLOOKUP(K22,'Loan Planner'!$AA$8:$AC$13,3,FALSE),120),F22))),H22))</f>
        <v/>
      </c>
      <c r="P22" s="40">
        <f>IF(A22="","",IF(W22="High",IFERROR('Loan Planner'!$K$3/COUNTIF($W$8:$W$107,"High"),0),0))</f>
        <v/>
      </c>
      <c r="Q22" s="40">
        <f>IF(A22="","",H22+P22)</f>
        <v/>
      </c>
      <c r="R22" s="19">
        <f>IF(A22="","",IF(F22=0,"Paid Off",IF(Q22&lt;=F22*G22/12,"Payment Too Low",IFERROR(ROUNDUP(NPER(G22/12,-Q22,F22),0),"Payment Too Low"))))</f>
        <v/>
      </c>
      <c r="S22" s="21">
        <f>IF(A22="","",IF(ISNUMBER(R22),EDATE('Loan Planner'!$B$4,R22),""))</f>
        <v/>
      </c>
      <c r="T22" s="40">
        <f>IF(A22="","",IF(ISNUMBER(R22),MAX(0,(Q22*R22)-F22),0))</f>
        <v/>
      </c>
      <c r="U22" s="22">
        <f>IF(A22="","",IF(AND(D22="Federal",L22="Yes",N22&gt;0,M22&gt;=N22),"Eligible","Not Yet Eligible"))</f>
        <v/>
      </c>
      <c r="V22" s="40">
        <f>IF(A22="","",IF(U22="Eligible",MAX(0,F22-(Q22*R22)),0))</f>
        <v/>
      </c>
      <c r="W22" s="22">
        <f>IF(A22="","",IF(D22="Private","High",IF(G22&gt;=7%,"High","Normal")))</f>
        <v/>
      </c>
      <c r="X22" s="3" t="n"/>
    </row>
    <row r="23" ht="24" customHeight="1">
      <c r="A23" s="15" t="n"/>
      <c r="B23" s="3" t="n"/>
      <c r="C23" s="3" t="n"/>
      <c r="D23" s="15" t="n"/>
      <c r="E23" s="38" t="n"/>
      <c r="F23" s="38" t="n"/>
      <c r="G23" s="16" t="n"/>
      <c r="H23" s="38" t="n"/>
      <c r="I23" s="17" t="n"/>
      <c r="J23" s="17" t="n"/>
      <c r="K23" s="3" t="n"/>
      <c r="L23" s="15" t="n"/>
      <c r="M23" s="18" t="n"/>
      <c r="N23" s="23">
        <f>IF(A23="","",IFERROR(VLOOKUP(K23,'Loan Planner'!$AA$8:$AC$13,2,FALSE),0))</f>
        <v/>
      </c>
      <c r="O23" s="41">
        <f>IF(A23="","",IFERROR(MAX(H23,ABS(PMT(G23/12,IFERROR(VLOOKUP(K23,'Loan Planner'!$AA$8:$AC$13,3,FALSE),120),F23))),H23))</f>
        <v/>
      </c>
      <c r="P23" s="41">
        <f>IF(A23="","",IF(W23="High",IFERROR('Loan Planner'!$K$3/COUNTIF($W$8:$W$107,"High"),0),0))</f>
        <v/>
      </c>
      <c r="Q23" s="41">
        <f>IF(A23="","",H23+P23)</f>
        <v/>
      </c>
      <c r="R23" s="23">
        <f>IF(A23="","",IF(F23=0,"Paid Off",IF(Q23&lt;=F23*G23/12,"Payment Too Low",IFERROR(ROUNDUP(NPER(G23/12,-Q23,F23),0),"Payment Too Low"))))</f>
        <v/>
      </c>
      <c r="S23" s="25">
        <f>IF(A23="","",IF(ISNUMBER(R23),EDATE('Loan Planner'!$B$4,R23),""))</f>
        <v/>
      </c>
      <c r="T23" s="41">
        <f>IF(A23="","",IF(ISNUMBER(R23),MAX(0,(Q23*R23)-F23),0))</f>
        <v/>
      </c>
      <c r="U23" s="26">
        <f>IF(A23="","",IF(AND(D23="Federal",L23="Yes",N23&gt;0,M23&gt;=N23),"Eligible","Not Yet Eligible"))</f>
        <v/>
      </c>
      <c r="V23" s="41">
        <f>IF(A23="","",IF(U23="Eligible",MAX(0,F23-(Q23*R23)),0))</f>
        <v/>
      </c>
      <c r="W23" s="26">
        <f>IF(A23="","",IF(D23="Private","High",IF(G23&gt;=7%,"High","Normal")))</f>
        <v/>
      </c>
      <c r="X23" s="3" t="n"/>
    </row>
    <row r="24" ht="24" customHeight="1">
      <c r="A24" s="15" t="n"/>
      <c r="B24" s="3" t="n"/>
      <c r="C24" s="3" t="n"/>
      <c r="D24" s="15" t="n"/>
      <c r="E24" s="38" t="n"/>
      <c r="F24" s="38" t="n"/>
      <c r="G24" s="16" t="n"/>
      <c r="H24" s="38" t="n"/>
      <c r="I24" s="17" t="n"/>
      <c r="J24" s="17" t="n"/>
      <c r="K24" s="3" t="n"/>
      <c r="L24" s="15" t="n"/>
      <c r="M24" s="18" t="n"/>
      <c r="N24" s="19">
        <f>IF(A24="","",IFERROR(VLOOKUP(K24,'Loan Planner'!$AA$8:$AC$13,2,FALSE),0))</f>
        <v/>
      </c>
      <c r="O24" s="40">
        <f>IF(A24="","",IFERROR(MAX(H24,ABS(PMT(G24/12,IFERROR(VLOOKUP(K24,'Loan Planner'!$AA$8:$AC$13,3,FALSE),120),F24))),H24))</f>
        <v/>
      </c>
      <c r="P24" s="40">
        <f>IF(A24="","",IF(W24="High",IFERROR('Loan Planner'!$K$3/COUNTIF($W$8:$W$107,"High"),0),0))</f>
        <v/>
      </c>
      <c r="Q24" s="40">
        <f>IF(A24="","",H24+P24)</f>
        <v/>
      </c>
      <c r="R24" s="19">
        <f>IF(A24="","",IF(F24=0,"Paid Off",IF(Q24&lt;=F24*G24/12,"Payment Too Low",IFERROR(ROUNDUP(NPER(G24/12,-Q24,F24),0),"Payment Too Low"))))</f>
        <v/>
      </c>
      <c r="S24" s="21">
        <f>IF(A24="","",IF(ISNUMBER(R24),EDATE('Loan Planner'!$B$4,R24),""))</f>
        <v/>
      </c>
      <c r="T24" s="40">
        <f>IF(A24="","",IF(ISNUMBER(R24),MAX(0,(Q24*R24)-F24),0))</f>
        <v/>
      </c>
      <c r="U24" s="22">
        <f>IF(A24="","",IF(AND(D24="Federal",L24="Yes",N24&gt;0,M24&gt;=N24),"Eligible","Not Yet Eligible"))</f>
        <v/>
      </c>
      <c r="V24" s="40">
        <f>IF(A24="","",IF(U24="Eligible",MAX(0,F24-(Q24*R24)),0))</f>
        <v/>
      </c>
      <c r="W24" s="22">
        <f>IF(A24="","",IF(D24="Private","High",IF(G24&gt;=7%,"High","Normal")))</f>
        <v/>
      </c>
      <c r="X24" s="3" t="n"/>
    </row>
    <row r="25" ht="24" customHeight="1">
      <c r="A25" s="15" t="n"/>
      <c r="B25" s="3" t="n"/>
      <c r="C25" s="3" t="n"/>
      <c r="D25" s="15" t="n"/>
      <c r="E25" s="38" t="n"/>
      <c r="F25" s="38" t="n"/>
      <c r="G25" s="16" t="n"/>
      <c r="H25" s="38" t="n"/>
      <c r="I25" s="17" t="n"/>
      <c r="J25" s="17" t="n"/>
      <c r="K25" s="3" t="n"/>
      <c r="L25" s="15" t="n"/>
      <c r="M25" s="18" t="n"/>
      <c r="N25" s="23">
        <f>IF(A25="","",IFERROR(VLOOKUP(K25,'Loan Planner'!$AA$8:$AC$13,2,FALSE),0))</f>
        <v/>
      </c>
      <c r="O25" s="41">
        <f>IF(A25="","",IFERROR(MAX(H25,ABS(PMT(G25/12,IFERROR(VLOOKUP(K25,'Loan Planner'!$AA$8:$AC$13,3,FALSE),120),F25))),H25))</f>
        <v/>
      </c>
      <c r="P25" s="41">
        <f>IF(A25="","",IF(W25="High",IFERROR('Loan Planner'!$K$3/COUNTIF($W$8:$W$107,"High"),0),0))</f>
        <v/>
      </c>
      <c r="Q25" s="41">
        <f>IF(A25="","",H25+P25)</f>
        <v/>
      </c>
      <c r="R25" s="23">
        <f>IF(A25="","",IF(F25=0,"Paid Off",IF(Q25&lt;=F25*G25/12,"Payment Too Low",IFERROR(ROUNDUP(NPER(G25/12,-Q25,F25),0),"Payment Too Low"))))</f>
        <v/>
      </c>
      <c r="S25" s="25">
        <f>IF(A25="","",IF(ISNUMBER(R25),EDATE('Loan Planner'!$B$4,R25),""))</f>
        <v/>
      </c>
      <c r="T25" s="41">
        <f>IF(A25="","",IF(ISNUMBER(R25),MAX(0,(Q25*R25)-F25),0))</f>
        <v/>
      </c>
      <c r="U25" s="26">
        <f>IF(A25="","",IF(AND(D25="Federal",L25="Yes",N25&gt;0,M25&gt;=N25),"Eligible","Not Yet Eligible"))</f>
        <v/>
      </c>
      <c r="V25" s="41">
        <f>IF(A25="","",IF(U25="Eligible",MAX(0,F25-(Q25*R25)),0))</f>
        <v/>
      </c>
      <c r="W25" s="26">
        <f>IF(A25="","",IF(D25="Private","High",IF(G25&gt;=7%,"High","Normal")))</f>
        <v/>
      </c>
      <c r="X25" s="3" t="n"/>
    </row>
    <row r="26" ht="24" customHeight="1">
      <c r="A26" s="15" t="n"/>
      <c r="B26" s="3" t="n"/>
      <c r="C26" s="3" t="n"/>
      <c r="D26" s="15" t="n"/>
      <c r="E26" s="38" t="n"/>
      <c r="F26" s="38" t="n"/>
      <c r="G26" s="16" t="n"/>
      <c r="H26" s="38" t="n"/>
      <c r="I26" s="17" t="n"/>
      <c r="J26" s="17" t="n"/>
      <c r="K26" s="3" t="n"/>
      <c r="L26" s="15" t="n"/>
      <c r="M26" s="18" t="n"/>
      <c r="N26" s="19">
        <f>IF(A26="","",IFERROR(VLOOKUP(K26,'Loan Planner'!$AA$8:$AC$13,2,FALSE),0))</f>
        <v/>
      </c>
      <c r="O26" s="40">
        <f>IF(A26="","",IFERROR(MAX(H26,ABS(PMT(G26/12,IFERROR(VLOOKUP(K26,'Loan Planner'!$AA$8:$AC$13,3,FALSE),120),F26))),H26))</f>
        <v/>
      </c>
      <c r="P26" s="40">
        <f>IF(A26="","",IF(W26="High",IFERROR('Loan Planner'!$K$3/COUNTIF($W$8:$W$107,"High"),0),0))</f>
        <v/>
      </c>
      <c r="Q26" s="40">
        <f>IF(A26="","",H26+P26)</f>
        <v/>
      </c>
      <c r="R26" s="19">
        <f>IF(A26="","",IF(F26=0,"Paid Off",IF(Q26&lt;=F26*G26/12,"Payment Too Low",IFERROR(ROUNDUP(NPER(G26/12,-Q26,F26),0),"Payment Too Low"))))</f>
        <v/>
      </c>
      <c r="S26" s="21">
        <f>IF(A26="","",IF(ISNUMBER(R26),EDATE('Loan Planner'!$B$4,R26),""))</f>
        <v/>
      </c>
      <c r="T26" s="40">
        <f>IF(A26="","",IF(ISNUMBER(R26),MAX(0,(Q26*R26)-F26),0))</f>
        <v/>
      </c>
      <c r="U26" s="22">
        <f>IF(A26="","",IF(AND(D26="Federal",L26="Yes",N26&gt;0,M26&gt;=N26),"Eligible","Not Yet Eligible"))</f>
        <v/>
      </c>
      <c r="V26" s="40">
        <f>IF(A26="","",IF(U26="Eligible",MAX(0,F26-(Q26*R26)),0))</f>
        <v/>
      </c>
      <c r="W26" s="22">
        <f>IF(A26="","",IF(D26="Private","High",IF(G26&gt;=7%,"High","Normal")))</f>
        <v/>
      </c>
      <c r="X26" s="3" t="n"/>
    </row>
    <row r="27" ht="24" customHeight="1">
      <c r="A27" s="15" t="n"/>
      <c r="B27" s="3" t="n"/>
      <c r="C27" s="3" t="n"/>
      <c r="D27" s="15" t="n"/>
      <c r="E27" s="38" t="n"/>
      <c r="F27" s="38" t="n"/>
      <c r="G27" s="16" t="n"/>
      <c r="H27" s="38" t="n"/>
      <c r="I27" s="17" t="n"/>
      <c r="J27" s="17" t="n"/>
      <c r="K27" s="3" t="n"/>
      <c r="L27" s="15" t="n"/>
      <c r="M27" s="18" t="n"/>
      <c r="N27" s="23">
        <f>IF(A27="","",IFERROR(VLOOKUP(K27,'Loan Planner'!$AA$8:$AC$13,2,FALSE),0))</f>
        <v/>
      </c>
      <c r="O27" s="41">
        <f>IF(A27="","",IFERROR(MAX(H27,ABS(PMT(G27/12,IFERROR(VLOOKUP(K27,'Loan Planner'!$AA$8:$AC$13,3,FALSE),120),F27))),H27))</f>
        <v/>
      </c>
      <c r="P27" s="41">
        <f>IF(A27="","",IF(W27="High",IFERROR('Loan Planner'!$K$3/COUNTIF($W$8:$W$107,"High"),0),0))</f>
        <v/>
      </c>
      <c r="Q27" s="41">
        <f>IF(A27="","",H27+P27)</f>
        <v/>
      </c>
      <c r="R27" s="23">
        <f>IF(A27="","",IF(F27=0,"Paid Off",IF(Q27&lt;=F27*G27/12,"Payment Too Low",IFERROR(ROUNDUP(NPER(G27/12,-Q27,F27),0),"Payment Too Low"))))</f>
        <v/>
      </c>
      <c r="S27" s="25">
        <f>IF(A27="","",IF(ISNUMBER(R27),EDATE('Loan Planner'!$B$4,R27),""))</f>
        <v/>
      </c>
      <c r="T27" s="41">
        <f>IF(A27="","",IF(ISNUMBER(R27),MAX(0,(Q27*R27)-F27),0))</f>
        <v/>
      </c>
      <c r="U27" s="26">
        <f>IF(A27="","",IF(AND(D27="Federal",L27="Yes",N27&gt;0,M27&gt;=N27),"Eligible","Not Yet Eligible"))</f>
        <v/>
      </c>
      <c r="V27" s="41">
        <f>IF(A27="","",IF(U27="Eligible",MAX(0,F27-(Q27*R27)),0))</f>
        <v/>
      </c>
      <c r="W27" s="26">
        <f>IF(A27="","",IF(D27="Private","High",IF(G27&gt;=7%,"High","Normal")))</f>
        <v/>
      </c>
      <c r="X27" s="3" t="n"/>
    </row>
    <row r="28" ht="24" customHeight="1">
      <c r="A28" s="15" t="n"/>
      <c r="B28" s="3" t="n"/>
      <c r="C28" s="3" t="n"/>
      <c r="D28" s="15" t="n"/>
      <c r="E28" s="38" t="n"/>
      <c r="F28" s="38" t="n"/>
      <c r="G28" s="16" t="n"/>
      <c r="H28" s="38" t="n"/>
      <c r="I28" s="17" t="n"/>
      <c r="J28" s="17" t="n"/>
      <c r="K28" s="3" t="n"/>
      <c r="L28" s="15" t="n"/>
      <c r="M28" s="18" t="n"/>
      <c r="N28" s="19">
        <f>IF(A28="","",IFERROR(VLOOKUP(K28,'Loan Planner'!$AA$8:$AC$13,2,FALSE),0))</f>
        <v/>
      </c>
      <c r="O28" s="40">
        <f>IF(A28="","",IFERROR(MAX(H28,ABS(PMT(G28/12,IFERROR(VLOOKUP(K28,'Loan Planner'!$AA$8:$AC$13,3,FALSE),120),F28))),H28))</f>
        <v/>
      </c>
      <c r="P28" s="40">
        <f>IF(A28="","",IF(W28="High",IFERROR('Loan Planner'!$K$3/COUNTIF($W$8:$W$107,"High"),0),0))</f>
        <v/>
      </c>
      <c r="Q28" s="40">
        <f>IF(A28="","",H28+P28)</f>
        <v/>
      </c>
      <c r="R28" s="19">
        <f>IF(A28="","",IF(F28=0,"Paid Off",IF(Q28&lt;=F28*G28/12,"Payment Too Low",IFERROR(ROUNDUP(NPER(G28/12,-Q28,F28),0),"Payment Too Low"))))</f>
        <v/>
      </c>
      <c r="S28" s="21">
        <f>IF(A28="","",IF(ISNUMBER(R28),EDATE('Loan Planner'!$B$4,R28),""))</f>
        <v/>
      </c>
      <c r="T28" s="40">
        <f>IF(A28="","",IF(ISNUMBER(R28),MAX(0,(Q28*R28)-F28),0))</f>
        <v/>
      </c>
      <c r="U28" s="22">
        <f>IF(A28="","",IF(AND(D28="Federal",L28="Yes",N28&gt;0,M28&gt;=N28),"Eligible","Not Yet Eligible"))</f>
        <v/>
      </c>
      <c r="V28" s="40">
        <f>IF(A28="","",IF(U28="Eligible",MAX(0,F28-(Q28*R28)),0))</f>
        <v/>
      </c>
      <c r="W28" s="22">
        <f>IF(A28="","",IF(D28="Private","High",IF(G28&gt;=7%,"High","Normal")))</f>
        <v/>
      </c>
      <c r="X28" s="3" t="n"/>
    </row>
    <row r="29" ht="24" customHeight="1">
      <c r="A29" s="15" t="n"/>
      <c r="B29" s="3" t="n"/>
      <c r="C29" s="3" t="n"/>
      <c r="D29" s="15" t="n"/>
      <c r="E29" s="38" t="n"/>
      <c r="F29" s="38" t="n"/>
      <c r="G29" s="16" t="n"/>
      <c r="H29" s="38" t="n"/>
      <c r="I29" s="17" t="n"/>
      <c r="J29" s="17" t="n"/>
      <c r="K29" s="3" t="n"/>
      <c r="L29" s="15" t="n"/>
      <c r="M29" s="18" t="n"/>
      <c r="N29" s="23">
        <f>IF(A29="","",IFERROR(VLOOKUP(K29,'Loan Planner'!$AA$8:$AC$13,2,FALSE),0))</f>
        <v/>
      </c>
      <c r="O29" s="41">
        <f>IF(A29="","",IFERROR(MAX(H29,ABS(PMT(G29/12,IFERROR(VLOOKUP(K29,'Loan Planner'!$AA$8:$AC$13,3,FALSE),120),F29))),H29))</f>
        <v/>
      </c>
      <c r="P29" s="41">
        <f>IF(A29="","",IF(W29="High",IFERROR('Loan Planner'!$K$3/COUNTIF($W$8:$W$107,"High"),0),0))</f>
        <v/>
      </c>
      <c r="Q29" s="41">
        <f>IF(A29="","",H29+P29)</f>
        <v/>
      </c>
      <c r="R29" s="23">
        <f>IF(A29="","",IF(F29=0,"Paid Off",IF(Q29&lt;=F29*G29/12,"Payment Too Low",IFERROR(ROUNDUP(NPER(G29/12,-Q29,F29),0),"Payment Too Low"))))</f>
        <v/>
      </c>
      <c r="S29" s="25">
        <f>IF(A29="","",IF(ISNUMBER(R29),EDATE('Loan Planner'!$B$4,R29),""))</f>
        <v/>
      </c>
      <c r="T29" s="41">
        <f>IF(A29="","",IF(ISNUMBER(R29),MAX(0,(Q29*R29)-F29),0))</f>
        <v/>
      </c>
      <c r="U29" s="26">
        <f>IF(A29="","",IF(AND(D29="Federal",L29="Yes",N29&gt;0,M29&gt;=N29),"Eligible","Not Yet Eligible"))</f>
        <v/>
      </c>
      <c r="V29" s="41">
        <f>IF(A29="","",IF(U29="Eligible",MAX(0,F29-(Q29*R29)),0))</f>
        <v/>
      </c>
      <c r="W29" s="26">
        <f>IF(A29="","",IF(D29="Private","High",IF(G29&gt;=7%,"High","Normal")))</f>
        <v/>
      </c>
      <c r="X29" s="3" t="n"/>
    </row>
    <row r="30" ht="24" customHeight="1">
      <c r="A30" s="15" t="n"/>
      <c r="B30" s="3" t="n"/>
      <c r="C30" s="3" t="n"/>
      <c r="D30" s="15" t="n"/>
      <c r="E30" s="38" t="n"/>
      <c r="F30" s="38" t="n"/>
      <c r="G30" s="16" t="n"/>
      <c r="H30" s="38" t="n"/>
      <c r="I30" s="17" t="n"/>
      <c r="J30" s="17" t="n"/>
      <c r="K30" s="3" t="n"/>
      <c r="L30" s="15" t="n"/>
      <c r="M30" s="18" t="n"/>
      <c r="N30" s="19">
        <f>IF(A30="","",IFERROR(VLOOKUP(K30,'Loan Planner'!$AA$8:$AC$13,2,FALSE),0))</f>
        <v/>
      </c>
      <c r="O30" s="40">
        <f>IF(A30="","",IFERROR(MAX(H30,ABS(PMT(G30/12,IFERROR(VLOOKUP(K30,'Loan Planner'!$AA$8:$AC$13,3,FALSE),120),F30))),H30))</f>
        <v/>
      </c>
      <c r="P30" s="40">
        <f>IF(A30="","",IF(W30="High",IFERROR('Loan Planner'!$K$3/COUNTIF($W$8:$W$107,"High"),0),0))</f>
        <v/>
      </c>
      <c r="Q30" s="40">
        <f>IF(A30="","",H30+P30)</f>
        <v/>
      </c>
      <c r="R30" s="19">
        <f>IF(A30="","",IF(F30=0,"Paid Off",IF(Q30&lt;=F30*G30/12,"Payment Too Low",IFERROR(ROUNDUP(NPER(G30/12,-Q30,F30),0),"Payment Too Low"))))</f>
        <v/>
      </c>
      <c r="S30" s="21">
        <f>IF(A30="","",IF(ISNUMBER(R30),EDATE('Loan Planner'!$B$4,R30),""))</f>
        <v/>
      </c>
      <c r="T30" s="40">
        <f>IF(A30="","",IF(ISNUMBER(R30),MAX(0,(Q30*R30)-F30),0))</f>
        <v/>
      </c>
      <c r="U30" s="22">
        <f>IF(A30="","",IF(AND(D30="Federal",L30="Yes",N30&gt;0,M30&gt;=N30),"Eligible","Not Yet Eligible"))</f>
        <v/>
      </c>
      <c r="V30" s="40">
        <f>IF(A30="","",IF(U30="Eligible",MAX(0,F30-(Q30*R30)),0))</f>
        <v/>
      </c>
      <c r="W30" s="22">
        <f>IF(A30="","",IF(D30="Private","High",IF(G30&gt;=7%,"High","Normal")))</f>
        <v/>
      </c>
      <c r="X30" s="3" t="n"/>
    </row>
    <row r="31" ht="24" customHeight="1">
      <c r="A31" s="15" t="n"/>
      <c r="B31" s="3" t="n"/>
      <c r="C31" s="3" t="n"/>
      <c r="D31" s="15" t="n"/>
      <c r="E31" s="38" t="n"/>
      <c r="F31" s="38" t="n"/>
      <c r="G31" s="16" t="n"/>
      <c r="H31" s="38" t="n"/>
      <c r="I31" s="17" t="n"/>
      <c r="J31" s="17" t="n"/>
      <c r="K31" s="3" t="n"/>
      <c r="L31" s="15" t="n"/>
      <c r="M31" s="18" t="n"/>
      <c r="N31" s="23">
        <f>IF(A31="","",IFERROR(VLOOKUP(K31,'Loan Planner'!$AA$8:$AC$13,2,FALSE),0))</f>
        <v/>
      </c>
      <c r="O31" s="41">
        <f>IF(A31="","",IFERROR(MAX(H31,ABS(PMT(G31/12,IFERROR(VLOOKUP(K31,'Loan Planner'!$AA$8:$AC$13,3,FALSE),120),F31))),H31))</f>
        <v/>
      </c>
      <c r="P31" s="41">
        <f>IF(A31="","",IF(W31="High",IFERROR('Loan Planner'!$K$3/COUNTIF($W$8:$W$107,"High"),0),0))</f>
        <v/>
      </c>
      <c r="Q31" s="41">
        <f>IF(A31="","",H31+P31)</f>
        <v/>
      </c>
      <c r="R31" s="23">
        <f>IF(A31="","",IF(F31=0,"Paid Off",IF(Q31&lt;=F31*G31/12,"Payment Too Low",IFERROR(ROUNDUP(NPER(G31/12,-Q31,F31),0),"Payment Too Low"))))</f>
        <v/>
      </c>
      <c r="S31" s="25">
        <f>IF(A31="","",IF(ISNUMBER(R31),EDATE('Loan Planner'!$B$4,R31),""))</f>
        <v/>
      </c>
      <c r="T31" s="41">
        <f>IF(A31="","",IF(ISNUMBER(R31),MAX(0,(Q31*R31)-F31),0))</f>
        <v/>
      </c>
      <c r="U31" s="26">
        <f>IF(A31="","",IF(AND(D31="Federal",L31="Yes",N31&gt;0,M31&gt;=N31),"Eligible","Not Yet Eligible"))</f>
        <v/>
      </c>
      <c r="V31" s="41">
        <f>IF(A31="","",IF(U31="Eligible",MAX(0,F31-(Q31*R31)),0))</f>
        <v/>
      </c>
      <c r="W31" s="26">
        <f>IF(A31="","",IF(D31="Private","High",IF(G31&gt;=7%,"High","Normal")))</f>
        <v/>
      </c>
      <c r="X31" s="3" t="n"/>
    </row>
    <row r="32" ht="24" customHeight="1">
      <c r="A32" s="15" t="n"/>
      <c r="B32" s="3" t="n"/>
      <c r="C32" s="3" t="n"/>
      <c r="D32" s="15" t="n"/>
      <c r="E32" s="38" t="n"/>
      <c r="F32" s="38" t="n"/>
      <c r="G32" s="16" t="n"/>
      <c r="H32" s="38" t="n"/>
      <c r="I32" s="17" t="n"/>
      <c r="J32" s="17" t="n"/>
      <c r="K32" s="3" t="n"/>
      <c r="L32" s="15" t="n"/>
      <c r="M32" s="18" t="n"/>
      <c r="N32" s="19">
        <f>IF(A32="","",IFERROR(VLOOKUP(K32,'Loan Planner'!$AA$8:$AC$13,2,FALSE),0))</f>
        <v/>
      </c>
      <c r="O32" s="40">
        <f>IF(A32="","",IFERROR(MAX(H32,ABS(PMT(G32/12,IFERROR(VLOOKUP(K32,'Loan Planner'!$AA$8:$AC$13,3,FALSE),120),F32))),H32))</f>
        <v/>
      </c>
      <c r="P32" s="40">
        <f>IF(A32="","",IF(W32="High",IFERROR('Loan Planner'!$K$3/COUNTIF($W$8:$W$107,"High"),0),0))</f>
        <v/>
      </c>
      <c r="Q32" s="40">
        <f>IF(A32="","",H32+P32)</f>
        <v/>
      </c>
      <c r="R32" s="19">
        <f>IF(A32="","",IF(F32=0,"Paid Off",IF(Q32&lt;=F32*G32/12,"Payment Too Low",IFERROR(ROUNDUP(NPER(G32/12,-Q32,F32),0),"Payment Too Low"))))</f>
        <v/>
      </c>
      <c r="S32" s="21">
        <f>IF(A32="","",IF(ISNUMBER(R32),EDATE('Loan Planner'!$B$4,R32),""))</f>
        <v/>
      </c>
      <c r="T32" s="40">
        <f>IF(A32="","",IF(ISNUMBER(R32),MAX(0,(Q32*R32)-F32),0))</f>
        <v/>
      </c>
      <c r="U32" s="22">
        <f>IF(A32="","",IF(AND(D32="Federal",L32="Yes",N32&gt;0,M32&gt;=N32),"Eligible","Not Yet Eligible"))</f>
        <v/>
      </c>
      <c r="V32" s="40">
        <f>IF(A32="","",IF(U32="Eligible",MAX(0,F32-(Q32*R32)),0))</f>
        <v/>
      </c>
      <c r="W32" s="22">
        <f>IF(A32="","",IF(D32="Private","High",IF(G32&gt;=7%,"High","Normal")))</f>
        <v/>
      </c>
      <c r="X32" s="3" t="n"/>
    </row>
    <row r="33" ht="24" customHeight="1">
      <c r="A33" s="15" t="n"/>
      <c r="B33" s="3" t="n"/>
      <c r="C33" s="3" t="n"/>
      <c r="D33" s="15" t="n"/>
      <c r="E33" s="38" t="n"/>
      <c r="F33" s="38" t="n"/>
      <c r="G33" s="16" t="n"/>
      <c r="H33" s="38" t="n"/>
      <c r="I33" s="17" t="n"/>
      <c r="J33" s="17" t="n"/>
      <c r="K33" s="3" t="n"/>
      <c r="L33" s="15" t="n"/>
      <c r="M33" s="18" t="n"/>
      <c r="N33" s="23">
        <f>IF(A33="","",IFERROR(VLOOKUP(K33,'Loan Planner'!$AA$8:$AC$13,2,FALSE),0))</f>
        <v/>
      </c>
      <c r="O33" s="41">
        <f>IF(A33="","",IFERROR(MAX(H33,ABS(PMT(G33/12,IFERROR(VLOOKUP(K33,'Loan Planner'!$AA$8:$AC$13,3,FALSE),120),F33))),H33))</f>
        <v/>
      </c>
      <c r="P33" s="41">
        <f>IF(A33="","",IF(W33="High",IFERROR('Loan Planner'!$K$3/COUNTIF($W$8:$W$107,"High"),0),0))</f>
        <v/>
      </c>
      <c r="Q33" s="41">
        <f>IF(A33="","",H33+P33)</f>
        <v/>
      </c>
      <c r="R33" s="23">
        <f>IF(A33="","",IF(F33=0,"Paid Off",IF(Q33&lt;=F33*G33/12,"Payment Too Low",IFERROR(ROUNDUP(NPER(G33/12,-Q33,F33),0),"Payment Too Low"))))</f>
        <v/>
      </c>
      <c r="S33" s="25">
        <f>IF(A33="","",IF(ISNUMBER(R33),EDATE('Loan Planner'!$B$4,R33),""))</f>
        <v/>
      </c>
      <c r="T33" s="41">
        <f>IF(A33="","",IF(ISNUMBER(R33),MAX(0,(Q33*R33)-F33),0))</f>
        <v/>
      </c>
      <c r="U33" s="26">
        <f>IF(A33="","",IF(AND(D33="Federal",L33="Yes",N33&gt;0,M33&gt;=N33),"Eligible","Not Yet Eligible"))</f>
        <v/>
      </c>
      <c r="V33" s="41">
        <f>IF(A33="","",IF(U33="Eligible",MAX(0,F33-(Q33*R33)),0))</f>
        <v/>
      </c>
      <c r="W33" s="26">
        <f>IF(A33="","",IF(D33="Private","High",IF(G33&gt;=7%,"High","Normal")))</f>
        <v/>
      </c>
      <c r="X33" s="3" t="n"/>
    </row>
    <row r="34" ht="24" customHeight="1">
      <c r="A34" s="15" t="n"/>
      <c r="B34" s="3" t="n"/>
      <c r="C34" s="3" t="n"/>
      <c r="D34" s="15" t="n"/>
      <c r="E34" s="38" t="n"/>
      <c r="F34" s="38" t="n"/>
      <c r="G34" s="16" t="n"/>
      <c r="H34" s="38" t="n"/>
      <c r="I34" s="17" t="n"/>
      <c r="J34" s="17" t="n"/>
      <c r="K34" s="3" t="n"/>
      <c r="L34" s="15" t="n"/>
      <c r="M34" s="18" t="n"/>
      <c r="N34" s="19">
        <f>IF(A34="","",IFERROR(VLOOKUP(K34,'Loan Planner'!$AA$8:$AC$13,2,FALSE),0))</f>
        <v/>
      </c>
      <c r="O34" s="40">
        <f>IF(A34="","",IFERROR(MAX(H34,ABS(PMT(G34/12,IFERROR(VLOOKUP(K34,'Loan Planner'!$AA$8:$AC$13,3,FALSE),120),F34))),H34))</f>
        <v/>
      </c>
      <c r="P34" s="40">
        <f>IF(A34="","",IF(W34="High",IFERROR('Loan Planner'!$K$3/COUNTIF($W$8:$W$107,"High"),0),0))</f>
        <v/>
      </c>
      <c r="Q34" s="40">
        <f>IF(A34="","",H34+P34)</f>
        <v/>
      </c>
      <c r="R34" s="19">
        <f>IF(A34="","",IF(F34=0,"Paid Off",IF(Q34&lt;=F34*G34/12,"Payment Too Low",IFERROR(ROUNDUP(NPER(G34/12,-Q34,F34),0),"Payment Too Low"))))</f>
        <v/>
      </c>
      <c r="S34" s="21">
        <f>IF(A34="","",IF(ISNUMBER(R34),EDATE('Loan Planner'!$B$4,R34),""))</f>
        <v/>
      </c>
      <c r="T34" s="40">
        <f>IF(A34="","",IF(ISNUMBER(R34),MAX(0,(Q34*R34)-F34),0))</f>
        <v/>
      </c>
      <c r="U34" s="22">
        <f>IF(A34="","",IF(AND(D34="Federal",L34="Yes",N34&gt;0,M34&gt;=N34),"Eligible","Not Yet Eligible"))</f>
        <v/>
      </c>
      <c r="V34" s="40">
        <f>IF(A34="","",IF(U34="Eligible",MAX(0,F34-(Q34*R34)),0))</f>
        <v/>
      </c>
      <c r="W34" s="22">
        <f>IF(A34="","",IF(D34="Private","High",IF(G34&gt;=7%,"High","Normal")))</f>
        <v/>
      </c>
      <c r="X34" s="3" t="n"/>
    </row>
    <row r="35" ht="24" customHeight="1">
      <c r="A35" s="15" t="n"/>
      <c r="B35" s="3" t="n"/>
      <c r="C35" s="3" t="n"/>
      <c r="D35" s="15" t="n"/>
      <c r="E35" s="38" t="n"/>
      <c r="F35" s="38" t="n"/>
      <c r="G35" s="16" t="n"/>
      <c r="H35" s="38" t="n"/>
      <c r="I35" s="17" t="n"/>
      <c r="J35" s="17" t="n"/>
      <c r="K35" s="3" t="n"/>
      <c r="L35" s="15" t="n"/>
      <c r="M35" s="18" t="n"/>
      <c r="N35" s="23">
        <f>IF(A35="","",IFERROR(VLOOKUP(K35,'Loan Planner'!$AA$8:$AC$13,2,FALSE),0))</f>
        <v/>
      </c>
      <c r="O35" s="41">
        <f>IF(A35="","",IFERROR(MAX(H35,ABS(PMT(G35/12,IFERROR(VLOOKUP(K35,'Loan Planner'!$AA$8:$AC$13,3,FALSE),120),F35))),H35))</f>
        <v/>
      </c>
      <c r="P35" s="41">
        <f>IF(A35="","",IF(W35="High",IFERROR('Loan Planner'!$K$3/COUNTIF($W$8:$W$107,"High"),0),0))</f>
        <v/>
      </c>
      <c r="Q35" s="41">
        <f>IF(A35="","",H35+P35)</f>
        <v/>
      </c>
      <c r="R35" s="23">
        <f>IF(A35="","",IF(F35=0,"Paid Off",IF(Q35&lt;=F35*G35/12,"Payment Too Low",IFERROR(ROUNDUP(NPER(G35/12,-Q35,F35),0),"Payment Too Low"))))</f>
        <v/>
      </c>
      <c r="S35" s="25">
        <f>IF(A35="","",IF(ISNUMBER(R35),EDATE('Loan Planner'!$B$4,R35),""))</f>
        <v/>
      </c>
      <c r="T35" s="41">
        <f>IF(A35="","",IF(ISNUMBER(R35),MAX(0,(Q35*R35)-F35),0))</f>
        <v/>
      </c>
      <c r="U35" s="26">
        <f>IF(A35="","",IF(AND(D35="Federal",L35="Yes",N35&gt;0,M35&gt;=N35),"Eligible","Not Yet Eligible"))</f>
        <v/>
      </c>
      <c r="V35" s="41">
        <f>IF(A35="","",IF(U35="Eligible",MAX(0,F35-(Q35*R35)),0))</f>
        <v/>
      </c>
      <c r="W35" s="26">
        <f>IF(A35="","",IF(D35="Private","High",IF(G35&gt;=7%,"High","Normal")))</f>
        <v/>
      </c>
      <c r="X35" s="3" t="n"/>
    </row>
    <row r="36" ht="24" customHeight="1">
      <c r="A36" s="15" t="n"/>
      <c r="B36" s="3" t="n"/>
      <c r="C36" s="3" t="n"/>
      <c r="D36" s="15" t="n"/>
      <c r="E36" s="38" t="n"/>
      <c r="F36" s="38" t="n"/>
      <c r="G36" s="16" t="n"/>
      <c r="H36" s="38" t="n"/>
      <c r="I36" s="17" t="n"/>
      <c r="J36" s="17" t="n"/>
      <c r="K36" s="3" t="n"/>
      <c r="L36" s="15" t="n"/>
      <c r="M36" s="18" t="n"/>
      <c r="N36" s="19">
        <f>IF(A36="","",IFERROR(VLOOKUP(K36,'Loan Planner'!$AA$8:$AC$13,2,FALSE),0))</f>
        <v/>
      </c>
      <c r="O36" s="40">
        <f>IF(A36="","",IFERROR(MAX(H36,ABS(PMT(G36/12,IFERROR(VLOOKUP(K36,'Loan Planner'!$AA$8:$AC$13,3,FALSE),120),F36))),H36))</f>
        <v/>
      </c>
      <c r="P36" s="40">
        <f>IF(A36="","",IF(W36="High",IFERROR('Loan Planner'!$K$3/COUNTIF($W$8:$W$107,"High"),0),0))</f>
        <v/>
      </c>
      <c r="Q36" s="40">
        <f>IF(A36="","",H36+P36)</f>
        <v/>
      </c>
      <c r="R36" s="19">
        <f>IF(A36="","",IF(F36=0,"Paid Off",IF(Q36&lt;=F36*G36/12,"Payment Too Low",IFERROR(ROUNDUP(NPER(G36/12,-Q36,F36),0),"Payment Too Low"))))</f>
        <v/>
      </c>
      <c r="S36" s="21">
        <f>IF(A36="","",IF(ISNUMBER(R36),EDATE('Loan Planner'!$B$4,R36),""))</f>
        <v/>
      </c>
      <c r="T36" s="40">
        <f>IF(A36="","",IF(ISNUMBER(R36),MAX(0,(Q36*R36)-F36),0))</f>
        <v/>
      </c>
      <c r="U36" s="22">
        <f>IF(A36="","",IF(AND(D36="Federal",L36="Yes",N36&gt;0,M36&gt;=N36),"Eligible","Not Yet Eligible"))</f>
        <v/>
      </c>
      <c r="V36" s="40">
        <f>IF(A36="","",IF(U36="Eligible",MAX(0,F36-(Q36*R36)),0))</f>
        <v/>
      </c>
      <c r="W36" s="22">
        <f>IF(A36="","",IF(D36="Private","High",IF(G36&gt;=7%,"High","Normal")))</f>
        <v/>
      </c>
      <c r="X36" s="3" t="n"/>
    </row>
    <row r="37" ht="24" customHeight="1">
      <c r="A37" s="15" t="n"/>
      <c r="B37" s="3" t="n"/>
      <c r="C37" s="3" t="n"/>
      <c r="D37" s="15" t="n"/>
      <c r="E37" s="38" t="n"/>
      <c r="F37" s="38" t="n"/>
      <c r="G37" s="16" t="n"/>
      <c r="H37" s="38" t="n"/>
      <c r="I37" s="17" t="n"/>
      <c r="J37" s="17" t="n"/>
      <c r="K37" s="3" t="n"/>
      <c r="L37" s="15" t="n"/>
      <c r="M37" s="18" t="n"/>
      <c r="N37" s="23">
        <f>IF(A37="","",IFERROR(VLOOKUP(K37,'Loan Planner'!$AA$8:$AC$13,2,FALSE),0))</f>
        <v/>
      </c>
      <c r="O37" s="41">
        <f>IF(A37="","",IFERROR(MAX(H37,ABS(PMT(G37/12,IFERROR(VLOOKUP(K37,'Loan Planner'!$AA$8:$AC$13,3,FALSE),120),F37))),H37))</f>
        <v/>
      </c>
      <c r="P37" s="41">
        <f>IF(A37="","",IF(W37="High",IFERROR('Loan Planner'!$K$3/COUNTIF($W$8:$W$107,"High"),0),0))</f>
        <v/>
      </c>
      <c r="Q37" s="41">
        <f>IF(A37="","",H37+P37)</f>
        <v/>
      </c>
      <c r="R37" s="23">
        <f>IF(A37="","",IF(F37=0,"Paid Off",IF(Q37&lt;=F37*G37/12,"Payment Too Low",IFERROR(ROUNDUP(NPER(G37/12,-Q37,F37),0),"Payment Too Low"))))</f>
        <v/>
      </c>
      <c r="S37" s="25">
        <f>IF(A37="","",IF(ISNUMBER(R37),EDATE('Loan Planner'!$B$4,R37),""))</f>
        <v/>
      </c>
      <c r="T37" s="41">
        <f>IF(A37="","",IF(ISNUMBER(R37),MAX(0,(Q37*R37)-F37),0))</f>
        <v/>
      </c>
      <c r="U37" s="26">
        <f>IF(A37="","",IF(AND(D37="Federal",L37="Yes",N37&gt;0,M37&gt;=N37),"Eligible","Not Yet Eligible"))</f>
        <v/>
      </c>
      <c r="V37" s="41">
        <f>IF(A37="","",IF(U37="Eligible",MAX(0,F37-(Q37*R37)),0))</f>
        <v/>
      </c>
      <c r="W37" s="26">
        <f>IF(A37="","",IF(D37="Private","High",IF(G37&gt;=7%,"High","Normal")))</f>
        <v/>
      </c>
      <c r="X37" s="3" t="n"/>
    </row>
    <row r="38" ht="24" customHeight="1">
      <c r="A38" s="15" t="n"/>
      <c r="B38" s="3" t="n"/>
      <c r="C38" s="3" t="n"/>
      <c r="D38" s="15" t="n"/>
      <c r="E38" s="38" t="n"/>
      <c r="F38" s="38" t="n"/>
      <c r="G38" s="16" t="n"/>
      <c r="H38" s="38" t="n"/>
      <c r="I38" s="17" t="n"/>
      <c r="J38" s="17" t="n"/>
      <c r="K38" s="3" t="n"/>
      <c r="L38" s="15" t="n"/>
      <c r="M38" s="18" t="n"/>
      <c r="N38" s="19">
        <f>IF(A38="","",IFERROR(VLOOKUP(K38,'Loan Planner'!$AA$8:$AC$13,2,FALSE),0))</f>
        <v/>
      </c>
      <c r="O38" s="40">
        <f>IF(A38="","",IFERROR(MAX(H38,ABS(PMT(G38/12,IFERROR(VLOOKUP(K38,'Loan Planner'!$AA$8:$AC$13,3,FALSE),120),F38))),H38))</f>
        <v/>
      </c>
      <c r="P38" s="40">
        <f>IF(A38="","",IF(W38="High",IFERROR('Loan Planner'!$K$3/COUNTIF($W$8:$W$107,"High"),0),0))</f>
        <v/>
      </c>
      <c r="Q38" s="40">
        <f>IF(A38="","",H38+P38)</f>
        <v/>
      </c>
      <c r="R38" s="19">
        <f>IF(A38="","",IF(F38=0,"Paid Off",IF(Q38&lt;=F38*G38/12,"Payment Too Low",IFERROR(ROUNDUP(NPER(G38/12,-Q38,F38),0),"Payment Too Low"))))</f>
        <v/>
      </c>
      <c r="S38" s="21">
        <f>IF(A38="","",IF(ISNUMBER(R38),EDATE('Loan Planner'!$B$4,R38),""))</f>
        <v/>
      </c>
      <c r="T38" s="40">
        <f>IF(A38="","",IF(ISNUMBER(R38),MAX(0,(Q38*R38)-F38),0))</f>
        <v/>
      </c>
      <c r="U38" s="22">
        <f>IF(A38="","",IF(AND(D38="Federal",L38="Yes",N38&gt;0,M38&gt;=N38),"Eligible","Not Yet Eligible"))</f>
        <v/>
      </c>
      <c r="V38" s="40">
        <f>IF(A38="","",IF(U38="Eligible",MAX(0,F38-(Q38*R38)),0))</f>
        <v/>
      </c>
      <c r="W38" s="22">
        <f>IF(A38="","",IF(D38="Private","High",IF(G38&gt;=7%,"High","Normal")))</f>
        <v/>
      </c>
      <c r="X38" s="3" t="n"/>
    </row>
    <row r="39" ht="24" customHeight="1">
      <c r="A39" s="15" t="n"/>
      <c r="B39" s="3" t="n"/>
      <c r="C39" s="3" t="n"/>
      <c r="D39" s="15" t="n"/>
      <c r="E39" s="38" t="n"/>
      <c r="F39" s="38" t="n"/>
      <c r="G39" s="16" t="n"/>
      <c r="H39" s="38" t="n"/>
      <c r="I39" s="17" t="n"/>
      <c r="J39" s="17" t="n"/>
      <c r="K39" s="3" t="n"/>
      <c r="L39" s="15" t="n"/>
      <c r="M39" s="18" t="n"/>
      <c r="N39" s="23">
        <f>IF(A39="","",IFERROR(VLOOKUP(K39,'Loan Planner'!$AA$8:$AC$13,2,FALSE),0))</f>
        <v/>
      </c>
      <c r="O39" s="41">
        <f>IF(A39="","",IFERROR(MAX(H39,ABS(PMT(G39/12,IFERROR(VLOOKUP(K39,'Loan Planner'!$AA$8:$AC$13,3,FALSE),120),F39))),H39))</f>
        <v/>
      </c>
      <c r="P39" s="41">
        <f>IF(A39="","",IF(W39="High",IFERROR('Loan Planner'!$K$3/COUNTIF($W$8:$W$107,"High"),0),0))</f>
        <v/>
      </c>
      <c r="Q39" s="41">
        <f>IF(A39="","",H39+P39)</f>
        <v/>
      </c>
      <c r="R39" s="23">
        <f>IF(A39="","",IF(F39=0,"Paid Off",IF(Q39&lt;=F39*G39/12,"Payment Too Low",IFERROR(ROUNDUP(NPER(G39/12,-Q39,F39),0),"Payment Too Low"))))</f>
        <v/>
      </c>
      <c r="S39" s="25">
        <f>IF(A39="","",IF(ISNUMBER(R39),EDATE('Loan Planner'!$B$4,R39),""))</f>
        <v/>
      </c>
      <c r="T39" s="41">
        <f>IF(A39="","",IF(ISNUMBER(R39),MAX(0,(Q39*R39)-F39),0))</f>
        <v/>
      </c>
      <c r="U39" s="26">
        <f>IF(A39="","",IF(AND(D39="Federal",L39="Yes",N39&gt;0,M39&gt;=N39),"Eligible","Not Yet Eligible"))</f>
        <v/>
      </c>
      <c r="V39" s="41">
        <f>IF(A39="","",IF(U39="Eligible",MAX(0,F39-(Q39*R39)),0))</f>
        <v/>
      </c>
      <c r="W39" s="26">
        <f>IF(A39="","",IF(D39="Private","High",IF(G39&gt;=7%,"High","Normal")))</f>
        <v/>
      </c>
      <c r="X39" s="3" t="n"/>
    </row>
    <row r="40" ht="24" customHeight="1">
      <c r="A40" s="15" t="n"/>
      <c r="B40" s="3" t="n"/>
      <c r="C40" s="3" t="n"/>
      <c r="D40" s="15" t="n"/>
      <c r="E40" s="38" t="n"/>
      <c r="F40" s="38" t="n"/>
      <c r="G40" s="16" t="n"/>
      <c r="H40" s="38" t="n"/>
      <c r="I40" s="17" t="n"/>
      <c r="J40" s="17" t="n"/>
      <c r="K40" s="3" t="n"/>
      <c r="L40" s="15" t="n"/>
      <c r="M40" s="18" t="n"/>
      <c r="N40" s="19">
        <f>IF(A40="","",IFERROR(VLOOKUP(K40,'Loan Planner'!$AA$8:$AC$13,2,FALSE),0))</f>
        <v/>
      </c>
      <c r="O40" s="40">
        <f>IF(A40="","",IFERROR(MAX(H40,ABS(PMT(G40/12,IFERROR(VLOOKUP(K40,'Loan Planner'!$AA$8:$AC$13,3,FALSE),120),F40))),H40))</f>
        <v/>
      </c>
      <c r="P40" s="40">
        <f>IF(A40="","",IF(W40="High",IFERROR('Loan Planner'!$K$3/COUNTIF($W$8:$W$107,"High"),0),0))</f>
        <v/>
      </c>
      <c r="Q40" s="40">
        <f>IF(A40="","",H40+P40)</f>
        <v/>
      </c>
      <c r="R40" s="19">
        <f>IF(A40="","",IF(F40=0,"Paid Off",IF(Q40&lt;=F40*G40/12,"Payment Too Low",IFERROR(ROUNDUP(NPER(G40/12,-Q40,F40),0),"Payment Too Low"))))</f>
        <v/>
      </c>
      <c r="S40" s="21">
        <f>IF(A40="","",IF(ISNUMBER(R40),EDATE('Loan Planner'!$B$4,R40),""))</f>
        <v/>
      </c>
      <c r="T40" s="40">
        <f>IF(A40="","",IF(ISNUMBER(R40),MAX(0,(Q40*R40)-F40),0))</f>
        <v/>
      </c>
      <c r="U40" s="22">
        <f>IF(A40="","",IF(AND(D40="Federal",L40="Yes",N40&gt;0,M40&gt;=N40),"Eligible","Not Yet Eligible"))</f>
        <v/>
      </c>
      <c r="V40" s="40">
        <f>IF(A40="","",IF(U40="Eligible",MAX(0,F40-(Q40*R40)),0))</f>
        <v/>
      </c>
      <c r="W40" s="22">
        <f>IF(A40="","",IF(D40="Private","High",IF(G40&gt;=7%,"High","Normal")))</f>
        <v/>
      </c>
      <c r="X40" s="3" t="n"/>
    </row>
    <row r="41" ht="24" customHeight="1">
      <c r="A41" s="15" t="n"/>
      <c r="B41" s="3" t="n"/>
      <c r="C41" s="3" t="n"/>
      <c r="D41" s="15" t="n"/>
      <c r="E41" s="38" t="n"/>
      <c r="F41" s="38" t="n"/>
      <c r="G41" s="16" t="n"/>
      <c r="H41" s="38" t="n"/>
      <c r="I41" s="17" t="n"/>
      <c r="J41" s="17" t="n"/>
      <c r="K41" s="3" t="n"/>
      <c r="L41" s="15" t="n"/>
      <c r="M41" s="18" t="n"/>
      <c r="N41" s="23">
        <f>IF(A41="","",IFERROR(VLOOKUP(K41,'Loan Planner'!$AA$8:$AC$13,2,FALSE),0))</f>
        <v/>
      </c>
      <c r="O41" s="41">
        <f>IF(A41="","",IFERROR(MAX(H41,ABS(PMT(G41/12,IFERROR(VLOOKUP(K41,'Loan Planner'!$AA$8:$AC$13,3,FALSE),120),F41))),H41))</f>
        <v/>
      </c>
      <c r="P41" s="41">
        <f>IF(A41="","",IF(W41="High",IFERROR('Loan Planner'!$K$3/COUNTIF($W$8:$W$107,"High"),0),0))</f>
        <v/>
      </c>
      <c r="Q41" s="41">
        <f>IF(A41="","",H41+P41)</f>
        <v/>
      </c>
      <c r="R41" s="23">
        <f>IF(A41="","",IF(F41=0,"Paid Off",IF(Q41&lt;=F41*G41/12,"Payment Too Low",IFERROR(ROUNDUP(NPER(G41/12,-Q41,F41),0),"Payment Too Low"))))</f>
        <v/>
      </c>
      <c r="S41" s="25">
        <f>IF(A41="","",IF(ISNUMBER(R41),EDATE('Loan Planner'!$B$4,R41),""))</f>
        <v/>
      </c>
      <c r="T41" s="41">
        <f>IF(A41="","",IF(ISNUMBER(R41),MAX(0,(Q41*R41)-F41),0))</f>
        <v/>
      </c>
      <c r="U41" s="26">
        <f>IF(A41="","",IF(AND(D41="Federal",L41="Yes",N41&gt;0,M41&gt;=N41),"Eligible","Not Yet Eligible"))</f>
        <v/>
      </c>
      <c r="V41" s="41">
        <f>IF(A41="","",IF(U41="Eligible",MAX(0,F41-(Q41*R41)),0))</f>
        <v/>
      </c>
      <c r="W41" s="26">
        <f>IF(A41="","",IF(D41="Private","High",IF(G41&gt;=7%,"High","Normal")))</f>
        <v/>
      </c>
      <c r="X41" s="3" t="n"/>
    </row>
    <row r="42" ht="24" customHeight="1">
      <c r="A42" s="15" t="n"/>
      <c r="B42" s="3" t="n"/>
      <c r="C42" s="3" t="n"/>
      <c r="D42" s="15" t="n"/>
      <c r="E42" s="38" t="n"/>
      <c r="F42" s="38" t="n"/>
      <c r="G42" s="16" t="n"/>
      <c r="H42" s="38" t="n"/>
      <c r="I42" s="17" t="n"/>
      <c r="J42" s="17" t="n"/>
      <c r="K42" s="3" t="n"/>
      <c r="L42" s="15" t="n"/>
      <c r="M42" s="18" t="n"/>
      <c r="N42" s="19">
        <f>IF(A42="","",IFERROR(VLOOKUP(K42,'Loan Planner'!$AA$8:$AC$13,2,FALSE),0))</f>
        <v/>
      </c>
      <c r="O42" s="40">
        <f>IF(A42="","",IFERROR(MAX(H42,ABS(PMT(G42/12,IFERROR(VLOOKUP(K42,'Loan Planner'!$AA$8:$AC$13,3,FALSE),120),F42))),H42))</f>
        <v/>
      </c>
      <c r="P42" s="40">
        <f>IF(A42="","",IF(W42="High",IFERROR('Loan Planner'!$K$3/COUNTIF($W$8:$W$107,"High"),0),0))</f>
        <v/>
      </c>
      <c r="Q42" s="40">
        <f>IF(A42="","",H42+P42)</f>
        <v/>
      </c>
      <c r="R42" s="19">
        <f>IF(A42="","",IF(F42=0,"Paid Off",IF(Q42&lt;=F42*G42/12,"Payment Too Low",IFERROR(ROUNDUP(NPER(G42/12,-Q42,F42),0),"Payment Too Low"))))</f>
        <v/>
      </c>
      <c r="S42" s="21">
        <f>IF(A42="","",IF(ISNUMBER(R42),EDATE('Loan Planner'!$B$4,R42),""))</f>
        <v/>
      </c>
      <c r="T42" s="40">
        <f>IF(A42="","",IF(ISNUMBER(R42),MAX(0,(Q42*R42)-F42),0))</f>
        <v/>
      </c>
      <c r="U42" s="22">
        <f>IF(A42="","",IF(AND(D42="Federal",L42="Yes",N42&gt;0,M42&gt;=N42),"Eligible","Not Yet Eligible"))</f>
        <v/>
      </c>
      <c r="V42" s="40">
        <f>IF(A42="","",IF(U42="Eligible",MAX(0,F42-(Q42*R42)),0))</f>
        <v/>
      </c>
      <c r="W42" s="22">
        <f>IF(A42="","",IF(D42="Private","High",IF(G42&gt;=7%,"High","Normal")))</f>
        <v/>
      </c>
      <c r="X42" s="3" t="n"/>
    </row>
    <row r="43" ht="24" customHeight="1">
      <c r="A43" s="15" t="n"/>
      <c r="B43" s="3" t="n"/>
      <c r="C43" s="3" t="n"/>
      <c r="D43" s="15" t="n"/>
      <c r="E43" s="38" t="n"/>
      <c r="F43" s="38" t="n"/>
      <c r="G43" s="16" t="n"/>
      <c r="H43" s="38" t="n"/>
      <c r="I43" s="17" t="n"/>
      <c r="J43" s="17" t="n"/>
      <c r="K43" s="3" t="n"/>
      <c r="L43" s="15" t="n"/>
      <c r="M43" s="18" t="n"/>
      <c r="N43" s="23">
        <f>IF(A43="","",IFERROR(VLOOKUP(K43,'Loan Planner'!$AA$8:$AC$13,2,FALSE),0))</f>
        <v/>
      </c>
      <c r="O43" s="41">
        <f>IF(A43="","",IFERROR(MAX(H43,ABS(PMT(G43/12,IFERROR(VLOOKUP(K43,'Loan Planner'!$AA$8:$AC$13,3,FALSE),120),F43))),H43))</f>
        <v/>
      </c>
      <c r="P43" s="41">
        <f>IF(A43="","",IF(W43="High",IFERROR('Loan Planner'!$K$3/COUNTIF($W$8:$W$107,"High"),0),0))</f>
        <v/>
      </c>
      <c r="Q43" s="41">
        <f>IF(A43="","",H43+P43)</f>
        <v/>
      </c>
      <c r="R43" s="23">
        <f>IF(A43="","",IF(F43=0,"Paid Off",IF(Q43&lt;=F43*G43/12,"Payment Too Low",IFERROR(ROUNDUP(NPER(G43/12,-Q43,F43),0),"Payment Too Low"))))</f>
        <v/>
      </c>
      <c r="S43" s="25">
        <f>IF(A43="","",IF(ISNUMBER(R43),EDATE('Loan Planner'!$B$4,R43),""))</f>
        <v/>
      </c>
      <c r="T43" s="41">
        <f>IF(A43="","",IF(ISNUMBER(R43),MAX(0,(Q43*R43)-F43),0))</f>
        <v/>
      </c>
      <c r="U43" s="26">
        <f>IF(A43="","",IF(AND(D43="Federal",L43="Yes",N43&gt;0,M43&gt;=N43),"Eligible","Not Yet Eligible"))</f>
        <v/>
      </c>
      <c r="V43" s="41">
        <f>IF(A43="","",IF(U43="Eligible",MAX(0,F43-(Q43*R43)),0))</f>
        <v/>
      </c>
      <c r="W43" s="26">
        <f>IF(A43="","",IF(D43="Private","High",IF(G43&gt;=7%,"High","Normal")))</f>
        <v/>
      </c>
      <c r="X43" s="3" t="n"/>
    </row>
    <row r="44" ht="24" customHeight="1">
      <c r="A44" s="15" t="n"/>
      <c r="B44" s="3" t="n"/>
      <c r="C44" s="3" t="n"/>
      <c r="D44" s="15" t="n"/>
      <c r="E44" s="38" t="n"/>
      <c r="F44" s="38" t="n"/>
      <c r="G44" s="16" t="n"/>
      <c r="H44" s="38" t="n"/>
      <c r="I44" s="17" t="n"/>
      <c r="J44" s="17" t="n"/>
      <c r="K44" s="3" t="n"/>
      <c r="L44" s="15" t="n"/>
      <c r="M44" s="18" t="n"/>
      <c r="N44" s="19">
        <f>IF(A44="","",IFERROR(VLOOKUP(K44,'Loan Planner'!$AA$8:$AC$13,2,FALSE),0))</f>
        <v/>
      </c>
      <c r="O44" s="40">
        <f>IF(A44="","",IFERROR(MAX(H44,ABS(PMT(G44/12,IFERROR(VLOOKUP(K44,'Loan Planner'!$AA$8:$AC$13,3,FALSE),120),F44))),H44))</f>
        <v/>
      </c>
      <c r="P44" s="40">
        <f>IF(A44="","",IF(W44="High",IFERROR('Loan Planner'!$K$3/COUNTIF($W$8:$W$107,"High"),0),0))</f>
        <v/>
      </c>
      <c r="Q44" s="40">
        <f>IF(A44="","",H44+P44)</f>
        <v/>
      </c>
      <c r="R44" s="19">
        <f>IF(A44="","",IF(F44=0,"Paid Off",IF(Q44&lt;=F44*G44/12,"Payment Too Low",IFERROR(ROUNDUP(NPER(G44/12,-Q44,F44),0),"Payment Too Low"))))</f>
        <v/>
      </c>
      <c r="S44" s="21">
        <f>IF(A44="","",IF(ISNUMBER(R44),EDATE('Loan Planner'!$B$4,R44),""))</f>
        <v/>
      </c>
      <c r="T44" s="40">
        <f>IF(A44="","",IF(ISNUMBER(R44),MAX(0,(Q44*R44)-F44),0))</f>
        <v/>
      </c>
      <c r="U44" s="22">
        <f>IF(A44="","",IF(AND(D44="Federal",L44="Yes",N44&gt;0,M44&gt;=N44),"Eligible","Not Yet Eligible"))</f>
        <v/>
      </c>
      <c r="V44" s="40">
        <f>IF(A44="","",IF(U44="Eligible",MAX(0,F44-(Q44*R44)),0))</f>
        <v/>
      </c>
      <c r="W44" s="22">
        <f>IF(A44="","",IF(D44="Private","High",IF(G44&gt;=7%,"High","Normal")))</f>
        <v/>
      </c>
      <c r="X44" s="3" t="n"/>
    </row>
    <row r="45" ht="24" customHeight="1">
      <c r="A45" s="15" t="n"/>
      <c r="B45" s="3" t="n"/>
      <c r="C45" s="3" t="n"/>
      <c r="D45" s="15" t="n"/>
      <c r="E45" s="38" t="n"/>
      <c r="F45" s="38" t="n"/>
      <c r="G45" s="16" t="n"/>
      <c r="H45" s="38" t="n"/>
      <c r="I45" s="17" t="n"/>
      <c r="J45" s="17" t="n"/>
      <c r="K45" s="3" t="n"/>
      <c r="L45" s="15" t="n"/>
      <c r="M45" s="18" t="n"/>
      <c r="N45" s="23">
        <f>IF(A45="","",IFERROR(VLOOKUP(K45,'Loan Planner'!$AA$8:$AC$13,2,FALSE),0))</f>
        <v/>
      </c>
      <c r="O45" s="41">
        <f>IF(A45="","",IFERROR(MAX(H45,ABS(PMT(G45/12,IFERROR(VLOOKUP(K45,'Loan Planner'!$AA$8:$AC$13,3,FALSE),120),F45))),H45))</f>
        <v/>
      </c>
      <c r="P45" s="41">
        <f>IF(A45="","",IF(W45="High",IFERROR('Loan Planner'!$K$3/COUNTIF($W$8:$W$107,"High"),0),0))</f>
        <v/>
      </c>
      <c r="Q45" s="41">
        <f>IF(A45="","",H45+P45)</f>
        <v/>
      </c>
      <c r="R45" s="23">
        <f>IF(A45="","",IF(F45=0,"Paid Off",IF(Q45&lt;=F45*G45/12,"Payment Too Low",IFERROR(ROUNDUP(NPER(G45/12,-Q45,F45),0),"Payment Too Low"))))</f>
        <v/>
      </c>
      <c r="S45" s="25">
        <f>IF(A45="","",IF(ISNUMBER(R45),EDATE('Loan Planner'!$B$4,R45),""))</f>
        <v/>
      </c>
      <c r="T45" s="41">
        <f>IF(A45="","",IF(ISNUMBER(R45),MAX(0,(Q45*R45)-F45),0))</f>
        <v/>
      </c>
      <c r="U45" s="26">
        <f>IF(A45="","",IF(AND(D45="Federal",L45="Yes",N45&gt;0,M45&gt;=N45),"Eligible","Not Yet Eligible"))</f>
        <v/>
      </c>
      <c r="V45" s="41">
        <f>IF(A45="","",IF(U45="Eligible",MAX(0,F45-(Q45*R45)),0))</f>
        <v/>
      </c>
      <c r="W45" s="26">
        <f>IF(A45="","",IF(D45="Private","High",IF(G45&gt;=7%,"High","Normal")))</f>
        <v/>
      </c>
      <c r="X45" s="3" t="n"/>
    </row>
    <row r="46" ht="24" customHeight="1">
      <c r="A46" s="15" t="n"/>
      <c r="B46" s="3" t="n"/>
      <c r="C46" s="3" t="n"/>
      <c r="D46" s="15" t="n"/>
      <c r="E46" s="38" t="n"/>
      <c r="F46" s="38" t="n"/>
      <c r="G46" s="16" t="n"/>
      <c r="H46" s="38" t="n"/>
      <c r="I46" s="17" t="n"/>
      <c r="J46" s="17" t="n"/>
      <c r="K46" s="3" t="n"/>
      <c r="L46" s="15" t="n"/>
      <c r="M46" s="18" t="n"/>
      <c r="N46" s="19">
        <f>IF(A46="","",IFERROR(VLOOKUP(K46,'Loan Planner'!$AA$8:$AC$13,2,FALSE),0))</f>
        <v/>
      </c>
      <c r="O46" s="40">
        <f>IF(A46="","",IFERROR(MAX(H46,ABS(PMT(G46/12,IFERROR(VLOOKUP(K46,'Loan Planner'!$AA$8:$AC$13,3,FALSE),120),F46))),H46))</f>
        <v/>
      </c>
      <c r="P46" s="40">
        <f>IF(A46="","",IF(W46="High",IFERROR('Loan Planner'!$K$3/COUNTIF($W$8:$W$107,"High"),0),0))</f>
        <v/>
      </c>
      <c r="Q46" s="40">
        <f>IF(A46="","",H46+P46)</f>
        <v/>
      </c>
      <c r="R46" s="19">
        <f>IF(A46="","",IF(F46=0,"Paid Off",IF(Q46&lt;=F46*G46/12,"Payment Too Low",IFERROR(ROUNDUP(NPER(G46/12,-Q46,F46),0),"Payment Too Low"))))</f>
        <v/>
      </c>
      <c r="S46" s="21">
        <f>IF(A46="","",IF(ISNUMBER(R46),EDATE('Loan Planner'!$B$4,R46),""))</f>
        <v/>
      </c>
      <c r="T46" s="40">
        <f>IF(A46="","",IF(ISNUMBER(R46),MAX(0,(Q46*R46)-F46),0))</f>
        <v/>
      </c>
      <c r="U46" s="22">
        <f>IF(A46="","",IF(AND(D46="Federal",L46="Yes",N46&gt;0,M46&gt;=N46),"Eligible","Not Yet Eligible"))</f>
        <v/>
      </c>
      <c r="V46" s="40">
        <f>IF(A46="","",IF(U46="Eligible",MAX(0,F46-(Q46*R46)),0))</f>
        <v/>
      </c>
      <c r="W46" s="22">
        <f>IF(A46="","",IF(D46="Private","High",IF(G46&gt;=7%,"High","Normal")))</f>
        <v/>
      </c>
      <c r="X46" s="3" t="n"/>
    </row>
    <row r="47" ht="24" customHeight="1">
      <c r="A47" s="15" t="n"/>
      <c r="B47" s="3" t="n"/>
      <c r="C47" s="3" t="n"/>
      <c r="D47" s="15" t="n"/>
      <c r="E47" s="38" t="n"/>
      <c r="F47" s="38" t="n"/>
      <c r="G47" s="16" t="n"/>
      <c r="H47" s="38" t="n"/>
      <c r="I47" s="17" t="n"/>
      <c r="J47" s="17" t="n"/>
      <c r="K47" s="3" t="n"/>
      <c r="L47" s="15" t="n"/>
      <c r="M47" s="18" t="n"/>
      <c r="N47" s="23">
        <f>IF(A47="","",IFERROR(VLOOKUP(K47,'Loan Planner'!$AA$8:$AC$13,2,FALSE),0))</f>
        <v/>
      </c>
      <c r="O47" s="41">
        <f>IF(A47="","",IFERROR(MAX(H47,ABS(PMT(G47/12,IFERROR(VLOOKUP(K47,'Loan Planner'!$AA$8:$AC$13,3,FALSE),120),F47))),H47))</f>
        <v/>
      </c>
      <c r="P47" s="41">
        <f>IF(A47="","",IF(W47="High",IFERROR('Loan Planner'!$K$3/COUNTIF($W$8:$W$107,"High"),0),0))</f>
        <v/>
      </c>
      <c r="Q47" s="41">
        <f>IF(A47="","",H47+P47)</f>
        <v/>
      </c>
      <c r="R47" s="23">
        <f>IF(A47="","",IF(F47=0,"Paid Off",IF(Q47&lt;=F47*G47/12,"Payment Too Low",IFERROR(ROUNDUP(NPER(G47/12,-Q47,F47),0),"Payment Too Low"))))</f>
        <v/>
      </c>
      <c r="S47" s="25">
        <f>IF(A47="","",IF(ISNUMBER(R47),EDATE('Loan Planner'!$B$4,R47),""))</f>
        <v/>
      </c>
      <c r="T47" s="41">
        <f>IF(A47="","",IF(ISNUMBER(R47),MAX(0,(Q47*R47)-F47),0))</f>
        <v/>
      </c>
      <c r="U47" s="26">
        <f>IF(A47="","",IF(AND(D47="Federal",L47="Yes",N47&gt;0,M47&gt;=N47),"Eligible","Not Yet Eligible"))</f>
        <v/>
      </c>
      <c r="V47" s="41">
        <f>IF(A47="","",IF(U47="Eligible",MAX(0,F47-(Q47*R47)),0))</f>
        <v/>
      </c>
      <c r="W47" s="26">
        <f>IF(A47="","",IF(D47="Private","High",IF(G47&gt;=7%,"High","Normal")))</f>
        <v/>
      </c>
      <c r="X47" s="3" t="n"/>
    </row>
    <row r="48" ht="24" customHeight="1">
      <c r="A48" s="15" t="n"/>
      <c r="B48" s="3" t="n"/>
      <c r="C48" s="3" t="n"/>
      <c r="D48" s="15" t="n"/>
      <c r="E48" s="38" t="n"/>
      <c r="F48" s="38" t="n"/>
      <c r="G48" s="16" t="n"/>
      <c r="H48" s="38" t="n"/>
      <c r="I48" s="17" t="n"/>
      <c r="J48" s="17" t="n"/>
      <c r="K48" s="3" t="n"/>
      <c r="L48" s="15" t="n"/>
      <c r="M48" s="18" t="n"/>
      <c r="N48" s="19">
        <f>IF(A48="","",IFERROR(VLOOKUP(K48,'Loan Planner'!$AA$8:$AC$13,2,FALSE),0))</f>
        <v/>
      </c>
      <c r="O48" s="40">
        <f>IF(A48="","",IFERROR(MAX(H48,ABS(PMT(G48/12,IFERROR(VLOOKUP(K48,'Loan Planner'!$AA$8:$AC$13,3,FALSE),120),F48))),H48))</f>
        <v/>
      </c>
      <c r="P48" s="40">
        <f>IF(A48="","",IF(W48="High",IFERROR('Loan Planner'!$K$3/COUNTIF($W$8:$W$107,"High"),0),0))</f>
        <v/>
      </c>
      <c r="Q48" s="40">
        <f>IF(A48="","",H48+P48)</f>
        <v/>
      </c>
      <c r="R48" s="19">
        <f>IF(A48="","",IF(F48=0,"Paid Off",IF(Q48&lt;=F48*G48/12,"Payment Too Low",IFERROR(ROUNDUP(NPER(G48/12,-Q48,F48),0),"Payment Too Low"))))</f>
        <v/>
      </c>
      <c r="S48" s="21">
        <f>IF(A48="","",IF(ISNUMBER(R48),EDATE('Loan Planner'!$B$4,R48),""))</f>
        <v/>
      </c>
      <c r="T48" s="40">
        <f>IF(A48="","",IF(ISNUMBER(R48),MAX(0,(Q48*R48)-F48),0))</f>
        <v/>
      </c>
      <c r="U48" s="22">
        <f>IF(A48="","",IF(AND(D48="Federal",L48="Yes",N48&gt;0,M48&gt;=N48),"Eligible","Not Yet Eligible"))</f>
        <v/>
      </c>
      <c r="V48" s="40">
        <f>IF(A48="","",IF(U48="Eligible",MAX(0,F48-(Q48*R48)),0))</f>
        <v/>
      </c>
      <c r="W48" s="22">
        <f>IF(A48="","",IF(D48="Private","High",IF(G48&gt;=7%,"High","Normal")))</f>
        <v/>
      </c>
      <c r="X48" s="3" t="n"/>
    </row>
    <row r="49" ht="24" customHeight="1">
      <c r="A49" s="15" t="n"/>
      <c r="B49" s="3" t="n"/>
      <c r="C49" s="3" t="n"/>
      <c r="D49" s="15" t="n"/>
      <c r="E49" s="38" t="n"/>
      <c r="F49" s="38" t="n"/>
      <c r="G49" s="16" t="n"/>
      <c r="H49" s="38" t="n"/>
      <c r="I49" s="17" t="n"/>
      <c r="J49" s="17" t="n"/>
      <c r="K49" s="3" t="n"/>
      <c r="L49" s="15" t="n"/>
      <c r="M49" s="18" t="n"/>
      <c r="N49" s="23">
        <f>IF(A49="","",IFERROR(VLOOKUP(K49,'Loan Planner'!$AA$8:$AC$13,2,FALSE),0))</f>
        <v/>
      </c>
      <c r="O49" s="41">
        <f>IF(A49="","",IFERROR(MAX(H49,ABS(PMT(G49/12,IFERROR(VLOOKUP(K49,'Loan Planner'!$AA$8:$AC$13,3,FALSE),120),F49))),H49))</f>
        <v/>
      </c>
      <c r="P49" s="41">
        <f>IF(A49="","",IF(W49="High",IFERROR('Loan Planner'!$K$3/COUNTIF($W$8:$W$107,"High"),0),0))</f>
        <v/>
      </c>
      <c r="Q49" s="41">
        <f>IF(A49="","",H49+P49)</f>
        <v/>
      </c>
      <c r="R49" s="23">
        <f>IF(A49="","",IF(F49=0,"Paid Off",IF(Q49&lt;=F49*G49/12,"Payment Too Low",IFERROR(ROUNDUP(NPER(G49/12,-Q49,F49),0),"Payment Too Low"))))</f>
        <v/>
      </c>
      <c r="S49" s="25">
        <f>IF(A49="","",IF(ISNUMBER(R49),EDATE('Loan Planner'!$B$4,R49),""))</f>
        <v/>
      </c>
      <c r="T49" s="41">
        <f>IF(A49="","",IF(ISNUMBER(R49),MAX(0,(Q49*R49)-F49),0))</f>
        <v/>
      </c>
      <c r="U49" s="26">
        <f>IF(A49="","",IF(AND(D49="Federal",L49="Yes",N49&gt;0,M49&gt;=N49),"Eligible","Not Yet Eligible"))</f>
        <v/>
      </c>
      <c r="V49" s="41">
        <f>IF(A49="","",IF(U49="Eligible",MAX(0,F49-(Q49*R49)),0))</f>
        <v/>
      </c>
      <c r="W49" s="26">
        <f>IF(A49="","",IF(D49="Private","High",IF(G49&gt;=7%,"High","Normal")))</f>
        <v/>
      </c>
      <c r="X49" s="3" t="n"/>
    </row>
    <row r="50" ht="24" customHeight="1">
      <c r="A50" s="15" t="n"/>
      <c r="B50" s="3" t="n"/>
      <c r="C50" s="3" t="n"/>
      <c r="D50" s="15" t="n"/>
      <c r="E50" s="38" t="n"/>
      <c r="F50" s="38" t="n"/>
      <c r="G50" s="16" t="n"/>
      <c r="H50" s="38" t="n"/>
      <c r="I50" s="17" t="n"/>
      <c r="J50" s="17" t="n"/>
      <c r="K50" s="3" t="n"/>
      <c r="L50" s="15" t="n"/>
      <c r="M50" s="18" t="n"/>
      <c r="N50" s="19">
        <f>IF(A50="","",IFERROR(VLOOKUP(K50,'Loan Planner'!$AA$8:$AC$13,2,FALSE),0))</f>
        <v/>
      </c>
      <c r="O50" s="40">
        <f>IF(A50="","",IFERROR(MAX(H50,ABS(PMT(G50/12,IFERROR(VLOOKUP(K50,'Loan Planner'!$AA$8:$AC$13,3,FALSE),120),F50))),H50))</f>
        <v/>
      </c>
      <c r="P50" s="40">
        <f>IF(A50="","",IF(W50="High",IFERROR('Loan Planner'!$K$3/COUNTIF($W$8:$W$107,"High"),0),0))</f>
        <v/>
      </c>
      <c r="Q50" s="40">
        <f>IF(A50="","",H50+P50)</f>
        <v/>
      </c>
      <c r="R50" s="19">
        <f>IF(A50="","",IF(F50=0,"Paid Off",IF(Q50&lt;=F50*G50/12,"Payment Too Low",IFERROR(ROUNDUP(NPER(G50/12,-Q50,F50),0),"Payment Too Low"))))</f>
        <v/>
      </c>
      <c r="S50" s="21">
        <f>IF(A50="","",IF(ISNUMBER(R50),EDATE('Loan Planner'!$B$4,R50),""))</f>
        <v/>
      </c>
      <c r="T50" s="40">
        <f>IF(A50="","",IF(ISNUMBER(R50),MAX(0,(Q50*R50)-F50),0))</f>
        <v/>
      </c>
      <c r="U50" s="22">
        <f>IF(A50="","",IF(AND(D50="Federal",L50="Yes",N50&gt;0,M50&gt;=N50),"Eligible","Not Yet Eligible"))</f>
        <v/>
      </c>
      <c r="V50" s="40">
        <f>IF(A50="","",IF(U50="Eligible",MAX(0,F50-(Q50*R50)),0))</f>
        <v/>
      </c>
      <c r="W50" s="22">
        <f>IF(A50="","",IF(D50="Private","High",IF(G50&gt;=7%,"High","Normal")))</f>
        <v/>
      </c>
      <c r="X50" s="3" t="n"/>
    </row>
    <row r="51" ht="24" customHeight="1">
      <c r="A51" s="15" t="n"/>
      <c r="B51" s="3" t="n"/>
      <c r="C51" s="3" t="n"/>
      <c r="D51" s="15" t="n"/>
      <c r="E51" s="38" t="n"/>
      <c r="F51" s="38" t="n"/>
      <c r="G51" s="16" t="n"/>
      <c r="H51" s="38" t="n"/>
      <c r="I51" s="17" t="n"/>
      <c r="J51" s="17" t="n"/>
      <c r="K51" s="3" t="n"/>
      <c r="L51" s="15" t="n"/>
      <c r="M51" s="18" t="n"/>
      <c r="N51" s="23">
        <f>IF(A51="","",IFERROR(VLOOKUP(K51,'Loan Planner'!$AA$8:$AC$13,2,FALSE),0))</f>
        <v/>
      </c>
      <c r="O51" s="41">
        <f>IF(A51="","",IFERROR(MAX(H51,ABS(PMT(G51/12,IFERROR(VLOOKUP(K51,'Loan Planner'!$AA$8:$AC$13,3,FALSE),120),F51))),H51))</f>
        <v/>
      </c>
      <c r="P51" s="41">
        <f>IF(A51="","",IF(W51="High",IFERROR('Loan Planner'!$K$3/COUNTIF($W$8:$W$107,"High"),0),0))</f>
        <v/>
      </c>
      <c r="Q51" s="41">
        <f>IF(A51="","",H51+P51)</f>
        <v/>
      </c>
      <c r="R51" s="23">
        <f>IF(A51="","",IF(F51=0,"Paid Off",IF(Q51&lt;=F51*G51/12,"Payment Too Low",IFERROR(ROUNDUP(NPER(G51/12,-Q51,F51),0),"Payment Too Low"))))</f>
        <v/>
      </c>
      <c r="S51" s="25">
        <f>IF(A51="","",IF(ISNUMBER(R51),EDATE('Loan Planner'!$B$4,R51),""))</f>
        <v/>
      </c>
      <c r="T51" s="41">
        <f>IF(A51="","",IF(ISNUMBER(R51),MAX(0,(Q51*R51)-F51),0))</f>
        <v/>
      </c>
      <c r="U51" s="26">
        <f>IF(A51="","",IF(AND(D51="Federal",L51="Yes",N51&gt;0,M51&gt;=N51),"Eligible","Not Yet Eligible"))</f>
        <v/>
      </c>
      <c r="V51" s="41">
        <f>IF(A51="","",IF(U51="Eligible",MAX(0,F51-(Q51*R51)),0))</f>
        <v/>
      </c>
      <c r="W51" s="26">
        <f>IF(A51="","",IF(D51="Private","High",IF(G51&gt;=7%,"High","Normal")))</f>
        <v/>
      </c>
      <c r="X51" s="3" t="n"/>
    </row>
    <row r="52" ht="24" customHeight="1">
      <c r="A52" s="15" t="n"/>
      <c r="B52" s="3" t="n"/>
      <c r="C52" s="3" t="n"/>
      <c r="D52" s="15" t="n"/>
      <c r="E52" s="38" t="n"/>
      <c r="F52" s="38" t="n"/>
      <c r="G52" s="16" t="n"/>
      <c r="H52" s="38" t="n"/>
      <c r="I52" s="17" t="n"/>
      <c r="J52" s="17" t="n"/>
      <c r="K52" s="3" t="n"/>
      <c r="L52" s="15" t="n"/>
      <c r="M52" s="18" t="n"/>
      <c r="N52" s="19">
        <f>IF(A52="","",IFERROR(VLOOKUP(K52,'Loan Planner'!$AA$8:$AC$13,2,FALSE),0))</f>
        <v/>
      </c>
      <c r="O52" s="40">
        <f>IF(A52="","",IFERROR(MAX(H52,ABS(PMT(G52/12,IFERROR(VLOOKUP(K52,'Loan Planner'!$AA$8:$AC$13,3,FALSE),120),F52))),H52))</f>
        <v/>
      </c>
      <c r="P52" s="40">
        <f>IF(A52="","",IF(W52="High",IFERROR('Loan Planner'!$K$3/COUNTIF($W$8:$W$107,"High"),0),0))</f>
        <v/>
      </c>
      <c r="Q52" s="40">
        <f>IF(A52="","",H52+P52)</f>
        <v/>
      </c>
      <c r="R52" s="19">
        <f>IF(A52="","",IF(F52=0,"Paid Off",IF(Q52&lt;=F52*G52/12,"Payment Too Low",IFERROR(ROUNDUP(NPER(G52/12,-Q52,F52),0),"Payment Too Low"))))</f>
        <v/>
      </c>
      <c r="S52" s="21">
        <f>IF(A52="","",IF(ISNUMBER(R52),EDATE('Loan Planner'!$B$4,R52),""))</f>
        <v/>
      </c>
      <c r="T52" s="40">
        <f>IF(A52="","",IF(ISNUMBER(R52),MAX(0,(Q52*R52)-F52),0))</f>
        <v/>
      </c>
      <c r="U52" s="22">
        <f>IF(A52="","",IF(AND(D52="Federal",L52="Yes",N52&gt;0,M52&gt;=N52),"Eligible","Not Yet Eligible"))</f>
        <v/>
      </c>
      <c r="V52" s="40">
        <f>IF(A52="","",IF(U52="Eligible",MAX(0,F52-(Q52*R52)),0))</f>
        <v/>
      </c>
      <c r="W52" s="22">
        <f>IF(A52="","",IF(D52="Private","High",IF(G52&gt;=7%,"High","Normal")))</f>
        <v/>
      </c>
      <c r="X52" s="3" t="n"/>
    </row>
    <row r="53" ht="24" customHeight="1">
      <c r="A53" s="15" t="n"/>
      <c r="B53" s="3" t="n"/>
      <c r="C53" s="3" t="n"/>
      <c r="D53" s="15" t="n"/>
      <c r="E53" s="38" t="n"/>
      <c r="F53" s="38" t="n"/>
      <c r="G53" s="16" t="n"/>
      <c r="H53" s="38" t="n"/>
      <c r="I53" s="17" t="n"/>
      <c r="J53" s="17" t="n"/>
      <c r="K53" s="3" t="n"/>
      <c r="L53" s="15" t="n"/>
      <c r="M53" s="18" t="n"/>
      <c r="N53" s="23">
        <f>IF(A53="","",IFERROR(VLOOKUP(K53,'Loan Planner'!$AA$8:$AC$13,2,FALSE),0))</f>
        <v/>
      </c>
      <c r="O53" s="41">
        <f>IF(A53="","",IFERROR(MAX(H53,ABS(PMT(G53/12,IFERROR(VLOOKUP(K53,'Loan Planner'!$AA$8:$AC$13,3,FALSE),120),F53))),H53))</f>
        <v/>
      </c>
      <c r="P53" s="41">
        <f>IF(A53="","",IF(W53="High",IFERROR('Loan Planner'!$K$3/COUNTIF($W$8:$W$107,"High"),0),0))</f>
        <v/>
      </c>
      <c r="Q53" s="41">
        <f>IF(A53="","",H53+P53)</f>
        <v/>
      </c>
      <c r="R53" s="23">
        <f>IF(A53="","",IF(F53=0,"Paid Off",IF(Q53&lt;=F53*G53/12,"Payment Too Low",IFERROR(ROUNDUP(NPER(G53/12,-Q53,F53),0),"Payment Too Low"))))</f>
        <v/>
      </c>
      <c r="S53" s="25">
        <f>IF(A53="","",IF(ISNUMBER(R53),EDATE('Loan Planner'!$B$4,R53),""))</f>
        <v/>
      </c>
      <c r="T53" s="41">
        <f>IF(A53="","",IF(ISNUMBER(R53),MAX(0,(Q53*R53)-F53),0))</f>
        <v/>
      </c>
      <c r="U53" s="26">
        <f>IF(A53="","",IF(AND(D53="Federal",L53="Yes",N53&gt;0,M53&gt;=N53),"Eligible","Not Yet Eligible"))</f>
        <v/>
      </c>
      <c r="V53" s="41">
        <f>IF(A53="","",IF(U53="Eligible",MAX(0,F53-(Q53*R53)),0))</f>
        <v/>
      </c>
      <c r="W53" s="26">
        <f>IF(A53="","",IF(D53="Private","High",IF(G53&gt;=7%,"High","Normal")))</f>
        <v/>
      </c>
      <c r="X53" s="3" t="n"/>
    </row>
    <row r="54" ht="24" customHeight="1">
      <c r="A54" s="15" t="n"/>
      <c r="B54" s="3" t="n"/>
      <c r="C54" s="3" t="n"/>
      <c r="D54" s="15" t="n"/>
      <c r="E54" s="38" t="n"/>
      <c r="F54" s="38" t="n"/>
      <c r="G54" s="16" t="n"/>
      <c r="H54" s="38" t="n"/>
      <c r="I54" s="17" t="n"/>
      <c r="J54" s="17" t="n"/>
      <c r="K54" s="3" t="n"/>
      <c r="L54" s="15" t="n"/>
      <c r="M54" s="18" t="n"/>
      <c r="N54" s="19">
        <f>IF(A54="","",IFERROR(VLOOKUP(K54,'Loan Planner'!$AA$8:$AC$13,2,FALSE),0))</f>
        <v/>
      </c>
      <c r="O54" s="40">
        <f>IF(A54="","",IFERROR(MAX(H54,ABS(PMT(G54/12,IFERROR(VLOOKUP(K54,'Loan Planner'!$AA$8:$AC$13,3,FALSE),120),F54))),H54))</f>
        <v/>
      </c>
      <c r="P54" s="40">
        <f>IF(A54="","",IF(W54="High",IFERROR('Loan Planner'!$K$3/COUNTIF($W$8:$W$107,"High"),0),0))</f>
        <v/>
      </c>
      <c r="Q54" s="40">
        <f>IF(A54="","",H54+P54)</f>
        <v/>
      </c>
      <c r="R54" s="19">
        <f>IF(A54="","",IF(F54=0,"Paid Off",IF(Q54&lt;=F54*G54/12,"Payment Too Low",IFERROR(ROUNDUP(NPER(G54/12,-Q54,F54),0),"Payment Too Low"))))</f>
        <v/>
      </c>
      <c r="S54" s="21">
        <f>IF(A54="","",IF(ISNUMBER(R54),EDATE('Loan Planner'!$B$4,R54),""))</f>
        <v/>
      </c>
      <c r="T54" s="40">
        <f>IF(A54="","",IF(ISNUMBER(R54),MAX(0,(Q54*R54)-F54),0))</f>
        <v/>
      </c>
      <c r="U54" s="22">
        <f>IF(A54="","",IF(AND(D54="Federal",L54="Yes",N54&gt;0,M54&gt;=N54),"Eligible","Not Yet Eligible"))</f>
        <v/>
      </c>
      <c r="V54" s="40">
        <f>IF(A54="","",IF(U54="Eligible",MAX(0,F54-(Q54*R54)),0))</f>
        <v/>
      </c>
      <c r="W54" s="22">
        <f>IF(A54="","",IF(D54="Private","High",IF(G54&gt;=7%,"High","Normal")))</f>
        <v/>
      </c>
      <c r="X54" s="3" t="n"/>
    </row>
    <row r="55" ht="24" customHeight="1">
      <c r="A55" s="15" t="n"/>
      <c r="B55" s="3" t="n"/>
      <c r="C55" s="3" t="n"/>
      <c r="D55" s="15" t="n"/>
      <c r="E55" s="38" t="n"/>
      <c r="F55" s="38" t="n"/>
      <c r="G55" s="16" t="n"/>
      <c r="H55" s="38" t="n"/>
      <c r="I55" s="17" t="n"/>
      <c r="J55" s="17" t="n"/>
      <c r="K55" s="3" t="n"/>
      <c r="L55" s="15" t="n"/>
      <c r="M55" s="18" t="n"/>
      <c r="N55" s="23">
        <f>IF(A55="","",IFERROR(VLOOKUP(K55,'Loan Planner'!$AA$8:$AC$13,2,FALSE),0))</f>
        <v/>
      </c>
      <c r="O55" s="41">
        <f>IF(A55="","",IFERROR(MAX(H55,ABS(PMT(G55/12,IFERROR(VLOOKUP(K55,'Loan Planner'!$AA$8:$AC$13,3,FALSE),120),F55))),H55))</f>
        <v/>
      </c>
      <c r="P55" s="41">
        <f>IF(A55="","",IF(W55="High",IFERROR('Loan Planner'!$K$3/COUNTIF($W$8:$W$107,"High"),0),0))</f>
        <v/>
      </c>
      <c r="Q55" s="41">
        <f>IF(A55="","",H55+P55)</f>
        <v/>
      </c>
      <c r="R55" s="23">
        <f>IF(A55="","",IF(F55=0,"Paid Off",IF(Q55&lt;=F55*G55/12,"Payment Too Low",IFERROR(ROUNDUP(NPER(G55/12,-Q55,F55),0),"Payment Too Low"))))</f>
        <v/>
      </c>
      <c r="S55" s="25">
        <f>IF(A55="","",IF(ISNUMBER(R55),EDATE('Loan Planner'!$B$4,R55),""))</f>
        <v/>
      </c>
      <c r="T55" s="41">
        <f>IF(A55="","",IF(ISNUMBER(R55),MAX(0,(Q55*R55)-F55),0))</f>
        <v/>
      </c>
      <c r="U55" s="26">
        <f>IF(A55="","",IF(AND(D55="Federal",L55="Yes",N55&gt;0,M55&gt;=N55),"Eligible","Not Yet Eligible"))</f>
        <v/>
      </c>
      <c r="V55" s="41">
        <f>IF(A55="","",IF(U55="Eligible",MAX(0,F55-(Q55*R55)),0))</f>
        <v/>
      </c>
      <c r="W55" s="26">
        <f>IF(A55="","",IF(D55="Private","High",IF(G55&gt;=7%,"High","Normal")))</f>
        <v/>
      </c>
      <c r="X55" s="3" t="n"/>
    </row>
    <row r="56" ht="24" customHeight="1">
      <c r="A56" s="15" t="n"/>
      <c r="B56" s="3" t="n"/>
      <c r="C56" s="3" t="n"/>
      <c r="D56" s="15" t="n"/>
      <c r="E56" s="38" t="n"/>
      <c r="F56" s="38" t="n"/>
      <c r="G56" s="16" t="n"/>
      <c r="H56" s="38" t="n"/>
      <c r="I56" s="17" t="n"/>
      <c r="J56" s="17" t="n"/>
      <c r="K56" s="3" t="n"/>
      <c r="L56" s="15" t="n"/>
      <c r="M56" s="18" t="n"/>
      <c r="N56" s="19">
        <f>IF(A56="","",IFERROR(VLOOKUP(K56,'Loan Planner'!$AA$8:$AC$13,2,FALSE),0))</f>
        <v/>
      </c>
      <c r="O56" s="40">
        <f>IF(A56="","",IFERROR(MAX(H56,ABS(PMT(G56/12,IFERROR(VLOOKUP(K56,'Loan Planner'!$AA$8:$AC$13,3,FALSE),120),F56))),H56))</f>
        <v/>
      </c>
      <c r="P56" s="40">
        <f>IF(A56="","",IF(W56="High",IFERROR('Loan Planner'!$K$3/COUNTIF($W$8:$W$107,"High"),0),0))</f>
        <v/>
      </c>
      <c r="Q56" s="40">
        <f>IF(A56="","",H56+P56)</f>
        <v/>
      </c>
      <c r="R56" s="19">
        <f>IF(A56="","",IF(F56=0,"Paid Off",IF(Q56&lt;=F56*G56/12,"Payment Too Low",IFERROR(ROUNDUP(NPER(G56/12,-Q56,F56),0),"Payment Too Low"))))</f>
        <v/>
      </c>
      <c r="S56" s="21">
        <f>IF(A56="","",IF(ISNUMBER(R56),EDATE('Loan Planner'!$B$4,R56),""))</f>
        <v/>
      </c>
      <c r="T56" s="40">
        <f>IF(A56="","",IF(ISNUMBER(R56),MAX(0,(Q56*R56)-F56),0))</f>
        <v/>
      </c>
      <c r="U56" s="22">
        <f>IF(A56="","",IF(AND(D56="Federal",L56="Yes",N56&gt;0,M56&gt;=N56),"Eligible","Not Yet Eligible"))</f>
        <v/>
      </c>
      <c r="V56" s="40">
        <f>IF(A56="","",IF(U56="Eligible",MAX(0,F56-(Q56*R56)),0))</f>
        <v/>
      </c>
      <c r="W56" s="22">
        <f>IF(A56="","",IF(D56="Private","High",IF(G56&gt;=7%,"High","Normal")))</f>
        <v/>
      </c>
      <c r="X56" s="3" t="n"/>
    </row>
    <row r="57" ht="24" customHeight="1">
      <c r="A57" s="15" t="n"/>
      <c r="B57" s="3" t="n"/>
      <c r="C57" s="3" t="n"/>
      <c r="D57" s="15" t="n"/>
      <c r="E57" s="38" t="n"/>
      <c r="F57" s="38" t="n"/>
      <c r="G57" s="16" t="n"/>
      <c r="H57" s="38" t="n"/>
      <c r="I57" s="17" t="n"/>
      <c r="J57" s="17" t="n"/>
      <c r="K57" s="3" t="n"/>
      <c r="L57" s="15" t="n"/>
      <c r="M57" s="18" t="n"/>
      <c r="N57" s="23">
        <f>IF(A57="","",IFERROR(VLOOKUP(K57,'Loan Planner'!$AA$8:$AC$13,2,FALSE),0))</f>
        <v/>
      </c>
      <c r="O57" s="41">
        <f>IF(A57="","",IFERROR(MAX(H57,ABS(PMT(G57/12,IFERROR(VLOOKUP(K57,'Loan Planner'!$AA$8:$AC$13,3,FALSE),120),F57))),H57))</f>
        <v/>
      </c>
      <c r="P57" s="41">
        <f>IF(A57="","",IF(W57="High",IFERROR('Loan Planner'!$K$3/COUNTIF($W$8:$W$107,"High"),0),0))</f>
        <v/>
      </c>
      <c r="Q57" s="41">
        <f>IF(A57="","",H57+P57)</f>
        <v/>
      </c>
      <c r="R57" s="23">
        <f>IF(A57="","",IF(F57=0,"Paid Off",IF(Q57&lt;=F57*G57/12,"Payment Too Low",IFERROR(ROUNDUP(NPER(G57/12,-Q57,F57),0),"Payment Too Low"))))</f>
        <v/>
      </c>
      <c r="S57" s="25">
        <f>IF(A57="","",IF(ISNUMBER(R57),EDATE('Loan Planner'!$B$4,R57),""))</f>
        <v/>
      </c>
      <c r="T57" s="41">
        <f>IF(A57="","",IF(ISNUMBER(R57),MAX(0,(Q57*R57)-F57),0))</f>
        <v/>
      </c>
      <c r="U57" s="26">
        <f>IF(A57="","",IF(AND(D57="Federal",L57="Yes",N57&gt;0,M57&gt;=N57),"Eligible","Not Yet Eligible"))</f>
        <v/>
      </c>
      <c r="V57" s="41">
        <f>IF(A57="","",IF(U57="Eligible",MAX(0,F57-(Q57*R57)),0))</f>
        <v/>
      </c>
      <c r="W57" s="26">
        <f>IF(A57="","",IF(D57="Private","High",IF(G57&gt;=7%,"High","Normal")))</f>
        <v/>
      </c>
      <c r="X57" s="3" t="n"/>
    </row>
    <row r="58" ht="24" customHeight="1">
      <c r="A58" s="15" t="n"/>
      <c r="B58" s="3" t="n"/>
      <c r="C58" s="3" t="n"/>
      <c r="D58" s="15" t="n"/>
      <c r="E58" s="38" t="n"/>
      <c r="F58" s="38" t="n"/>
      <c r="G58" s="16" t="n"/>
      <c r="H58" s="38" t="n"/>
      <c r="I58" s="17" t="n"/>
      <c r="J58" s="17" t="n"/>
      <c r="K58" s="3" t="n"/>
      <c r="L58" s="15" t="n"/>
      <c r="M58" s="18" t="n"/>
      <c r="N58" s="19">
        <f>IF(A58="","",IFERROR(VLOOKUP(K58,'Loan Planner'!$AA$8:$AC$13,2,FALSE),0))</f>
        <v/>
      </c>
      <c r="O58" s="40">
        <f>IF(A58="","",IFERROR(MAX(H58,ABS(PMT(G58/12,IFERROR(VLOOKUP(K58,'Loan Planner'!$AA$8:$AC$13,3,FALSE),120),F58))),H58))</f>
        <v/>
      </c>
      <c r="P58" s="40">
        <f>IF(A58="","",IF(W58="High",IFERROR('Loan Planner'!$K$3/COUNTIF($W$8:$W$107,"High"),0),0))</f>
        <v/>
      </c>
      <c r="Q58" s="40">
        <f>IF(A58="","",H58+P58)</f>
        <v/>
      </c>
      <c r="R58" s="19">
        <f>IF(A58="","",IF(F58=0,"Paid Off",IF(Q58&lt;=F58*G58/12,"Payment Too Low",IFERROR(ROUNDUP(NPER(G58/12,-Q58,F58),0),"Payment Too Low"))))</f>
        <v/>
      </c>
      <c r="S58" s="21">
        <f>IF(A58="","",IF(ISNUMBER(R58),EDATE('Loan Planner'!$B$4,R58),""))</f>
        <v/>
      </c>
      <c r="T58" s="40">
        <f>IF(A58="","",IF(ISNUMBER(R58),MAX(0,(Q58*R58)-F58),0))</f>
        <v/>
      </c>
      <c r="U58" s="22">
        <f>IF(A58="","",IF(AND(D58="Federal",L58="Yes",N58&gt;0,M58&gt;=N58),"Eligible","Not Yet Eligible"))</f>
        <v/>
      </c>
      <c r="V58" s="40">
        <f>IF(A58="","",IF(U58="Eligible",MAX(0,F58-(Q58*R58)),0))</f>
        <v/>
      </c>
      <c r="W58" s="22">
        <f>IF(A58="","",IF(D58="Private","High",IF(G58&gt;=7%,"High","Normal")))</f>
        <v/>
      </c>
      <c r="X58" s="3" t="n"/>
    </row>
    <row r="59" ht="24" customHeight="1">
      <c r="A59" s="15" t="n"/>
      <c r="B59" s="3" t="n"/>
      <c r="C59" s="3" t="n"/>
      <c r="D59" s="15" t="n"/>
      <c r="E59" s="38" t="n"/>
      <c r="F59" s="38" t="n"/>
      <c r="G59" s="16" t="n"/>
      <c r="H59" s="38" t="n"/>
      <c r="I59" s="17" t="n"/>
      <c r="J59" s="17" t="n"/>
      <c r="K59" s="3" t="n"/>
      <c r="L59" s="15" t="n"/>
      <c r="M59" s="18" t="n"/>
      <c r="N59" s="23">
        <f>IF(A59="","",IFERROR(VLOOKUP(K59,'Loan Planner'!$AA$8:$AC$13,2,FALSE),0))</f>
        <v/>
      </c>
      <c r="O59" s="41">
        <f>IF(A59="","",IFERROR(MAX(H59,ABS(PMT(G59/12,IFERROR(VLOOKUP(K59,'Loan Planner'!$AA$8:$AC$13,3,FALSE),120),F59))),H59))</f>
        <v/>
      </c>
      <c r="P59" s="41">
        <f>IF(A59="","",IF(W59="High",IFERROR('Loan Planner'!$K$3/COUNTIF($W$8:$W$107,"High"),0),0))</f>
        <v/>
      </c>
      <c r="Q59" s="41">
        <f>IF(A59="","",H59+P59)</f>
        <v/>
      </c>
      <c r="R59" s="23">
        <f>IF(A59="","",IF(F59=0,"Paid Off",IF(Q59&lt;=F59*G59/12,"Payment Too Low",IFERROR(ROUNDUP(NPER(G59/12,-Q59,F59),0),"Payment Too Low"))))</f>
        <v/>
      </c>
      <c r="S59" s="25">
        <f>IF(A59="","",IF(ISNUMBER(R59),EDATE('Loan Planner'!$B$4,R59),""))</f>
        <v/>
      </c>
      <c r="T59" s="41">
        <f>IF(A59="","",IF(ISNUMBER(R59),MAX(0,(Q59*R59)-F59),0))</f>
        <v/>
      </c>
      <c r="U59" s="26">
        <f>IF(A59="","",IF(AND(D59="Federal",L59="Yes",N59&gt;0,M59&gt;=N59),"Eligible","Not Yet Eligible"))</f>
        <v/>
      </c>
      <c r="V59" s="41">
        <f>IF(A59="","",IF(U59="Eligible",MAX(0,F59-(Q59*R59)),0))</f>
        <v/>
      </c>
      <c r="W59" s="26">
        <f>IF(A59="","",IF(D59="Private","High",IF(G59&gt;=7%,"High","Normal")))</f>
        <v/>
      </c>
      <c r="X59" s="3" t="n"/>
    </row>
    <row r="60" ht="24" customHeight="1">
      <c r="A60" s="15" t="n"/>
      <c r="B60" s="3" t="n"/>
      <c r="C60" s="3" t="n"/>
      <c r="D60" s="15" t="n"/>
      <c r="E60" s="38" t="n"/>
      <c r="F60" s="38" t="n"/>
      <c r="G60" s="16" t="n"/>
      <c r="H60" s="38" t="n"/>
      <c r="I60" s="17" t="n"/>
      <c r="J60" s="17" t="n"/>
      <c r="K60" s="3" t="n"/>
      <c r="L60" s="15" t="n"/>
      <c r="M60" s="18" t="n"/>
      <c r="N60" s="19">
        <f>IF(A60="","",IFERROR(VLOOKUP(K60,'Loan Planner'!$AA$8:$AC$13,2,FALSE),0))</f>
        <v/>
      </c>
      <c r="O60" s="40">
        <f>IF(A60="","",IFERROR(MAX(H60,ABS(PMT(G60/12,IFERROR(VLOOKUP(K60,'Loan Planner'!$AA$8:$AC$13,3,FALSE),120),F60))),H60))</f>
        <v/>
      </c>
      <c r="P60" s="40">
        <f>IF(A60="","",IF(W60="High",IFERROR('Loan Planner'!$K$3/COUNTIF($W$8:$W$107,"High"),0),0))</f>
        <v/>
      </c>
      <c r="Q60" s="40">
        <f>IF(A60="","",H60+P60)</f>
        <v/>
      </c>
      <c r="R60" s="19">
        <f>IF(A60="","",IF(F60=0,"Paid Off",IF(Q60&lt;=F60*G60/12,"Payment Too Low",IFERROR(ROUNDUP(NPER(G60/12,-Q60,F60),0),"Payment Too Low"))))</f>
        <v/>
      </c>
      <c r="S60" s="21">
        <f>IF(A60="","",IF(ISNUMBER(R60),EDATE('Loan Planner'!$B$4,R60),""))</f>
        <v/>
      </c>
      <c r="T60" s="40">
        <f>IF(A60="","",IF(ISNUMBER(R60),MAX(0,(Q60*R60)-F60),0))</f>
        <v/>
      </c>
      <c r="U60" s="22">
        <f>IF(A60="","",IF(AND(D60="Federal",L60="Yes",N60&gt;0,M60&gt;=N60),"Eligible","Not Yet Eligible"))</f>
        <v/>
      </c>
      <c r="V60" s="40">
        <f>IF(A60="","",IF(U60="Eligible",MAX(0,F60-(Q60*R60)),0))</f>
        <v/>
      </c>
      <c r="W60" s="22">
        <f>IF(A60="","",IF(D60="Private","High",IF(G60&gt;=7%,"High","Normal")))</f>
        <v/>
      </c>
      <c r="X60" s="3" t="n"/>
    </row>
    <row r="61" ht="24" customHeight="1">
      <c r="A61" s="15" t="n"/>
      <c r="B61" s="3" t="n"/>
      <c r="C61" s="3" t="n"/>
      <c r="D61" s="15" t="n"/>
      <c r="E61" s="38" t="n"/>
      <c r="F61" s="38" t="n"/>
      <c r="G61" s="16" t="n"/>
      <c r="H61" s="38" t="n"/>
      <c r="I61" s="17" t="n"/>
      <c r="J61" s="17" t="n"/>
      <c r="K61" s="3" t="n"/>
      <c r="L61" s="15" t="n"/>
      <c r="M61" s="18" t="n"/>
      <c r="N61" s="23">
        <f>IF(A61="","",IFERROR(VLOOKUP(K61,'Loan Planner'!$AA$8:$AC$13,2,FALSE),0))</f>
        <v/>
      </c>
      <c r="O61" s="41">
        <f>IF(A61="","",IFERROR(MAX(H61,ABS(PMT(G61/12,IFERROR(VLOOKUP(K61,'Loan Planner'!$AA$8:$AC$13,3,FALSE),120),F61))),H61))</f>
        <v/>
      </c>
      <c r="P61" s="41">
        <f>IF(A61="","",IF(W61="High",IFERROR('Loan Planner'!$K$3/COUNTIF($W$8:$W$107,"High"),0),0))</f>
        <v/>
      </c>
      <c r="Q61" s="41">
        <f>IF(A61="","",H61+P61)</f>
        <v/>
      </c>
      <c r="R61" s="23">
        <f>IF(A61="","",IF(F61=0,"Paid Off",IF(Q61&lt;=F61*G61/12,"Payment Too Low",IFERROR(ROUNDUP(NPER(G61/12,-Q61,F61),0),"Payment Too Low"))))</f>
        <v/>
      </c>
      <c r="S61" s="25">
        <f>IF(A61="","",IF(ISNUMBER(R61),EDATE('Loan Planner'!$B$4,R61),""))</f>
        <v/>
      </c>
      <c r="T61" s="41">
        <f>IF(A61="","",IF(ISNUMBER(R61),MAX(0,(Q61*R61)-F61),0))</f>
        <v/>
      </c>
      <c r="U61" s="26">
        <f>IF(A61="","",IF(AND(D61="Federal",L61="Yes",N61&gt;0,M61&gt;=N61),"Eligible","Not Yet Eligible"))</f>
        <v/>
      </c>
      <c r="V61" s="41">
        <f>IF(A61="","",IF(U61="Eligible",MAX(0,F61-(Q61*R61)),0))</f>
        <v/>
      </c>
      <c r="W61" s="26">
        <f>IF(A61="","",IF(D61="Private","High",IF(G61&gt;=7%,"High","Normal")))</f>
        <v/>
      </c>
      <c r="X61" s="3" t="n"/>
    </row>
    <row r="62" ht="24" customHeight="1">
      <c r="A62" s="15" t="n"/>
      <c r="B62" s="3" t="n"/>
      <c r="C62" s="3" t="n"/>
      <c r="D62" s="15" t="n"/>
      <c r="E62" s="38" t="n"/>
      <c r="F62" s="38" t="n"/>
      <c r="G62" s="16" t="n"/>
      <c r="H62" s="38" t="n"/>
      <c r="I62" s="17" t="n"/>
      <c r="J62" s="17" t="n"/>
      <c r="K62" s="3" t="n"/>
      <c r="L62" s="15" t="n"/>
      <c r="M62" s="18" t="n"/>
      <c r="N62" s="19">
        <f>IF(A62="","",IFERROR(VLOOKUP(K62,'Loan Planner'!$AA$8:$AC$13,2,FALSE),0))</f>
        <v/>
      </c>
      <c r="O62" s="40">
        <f>IF(A62="","",IFERROR(MAX(H62,ABS(PMT(G62/12,IFERROR(VLOOKUP(K62,'Loan Planner'!$AA$8:$AC$13,3,FALSE),120),F62))),H62))</f>
        <v/>
      </c>
      <c r="P62" s="40">
        <f>IF(A62="","",IF(W62="High",IFERROR('Loan Planner'!$K$3/COUNTIF($W$8:$W$107,"High"),0),0))</f>
        <v/>
      </c>
      <c r="Q62" s="40">
        <f>IF(A62="","",H62+P62)</f>
        <v/>
      </c>
      <c r="R62" s="19">
        <f>IF(A62="","",IF(F62=0,"Paid Off",IF(Q62&lt;=F62*G62/12,"Payment Too Low",IFERROR(ROUNDUP(NPER(G62/12,-Q62,F62),0),"Payment Too Low"))))</f>
        <v/>
      </c>
      <c r="S62" s="21">
        <f>IF(A62="","",IF(ISNUMBER(R62),EDATE('Loan Planner'!$B$4,R62),""))</f>
        <v/>
      </c>
      <c r="T62" s="40">
        <f>IF(A62="","",IF(ISNUMBER(R62),MAX(0,(Q62*R62)-F62),0))</f>
        <v/>
      </c>
      <c r="U62" s="22">
        <f>IF(A62="","",IF(AND(D62="Federal",L62="Yes",N62&gt;0,M62&gt;=N62),"Eligible","Not Yet Eligible"))</f>
        <v/>
      </c>
      <c r="V62" s="40">
        <f>IF(A62="","",IF(U62="Eligible",MAX(0,F62-(Q62*R62)),0))</f>
        <v/>
      </c>
      <c r="W62" s="22">
        <f>IF(A62="","",IF(D62="Private","High",IF(G62&gt;=7%,"High","Normal")))</f>
        <v/>
      </c>
      <c r="X62" s="3" t="n"/>
    </row>
    <row r="63" ht="24" customHeight="1">
      <c r="A63" s="15" t="n"/>
      <c r="B63" s="3" t="n"/>
      <c r="C63" s="3" t="n"/>
      <c r="D63" s="15" t="n"/>
      <c r="E63" s="38" t="n"/>
      <c r="F63" s="38" t="n"/>
      <c r="G63" s="16" t="n"/>
      <c r="H63" s="38" t="n"/>
      <c r="I63" s="17" t="n"/>
      <c r="J63" s="17" t="n"/>
      <c r="K63" s="3" t="n"/>
      <c r="L63" s="15" t="n"/>
      <c r="M63" s="18" t="n"/>
      <c r="N63" s="23">
        <f>IF(A63="","",IFERROR(VLOOKUP(K63,'Loan Planner'!$AA$8:$AC$13,2,FALSE),0))</f>
        <v/>
      </c>
      <c r="O63" s="41">
        <f>IF(A63="","",IFERROR(MAX(H63,ABS(PMT(G63/12,IFERROR(VLOOKUP(K63,'Loan Planner'!$AA$8:$AC$13,3,FALSE),120),F63))),H63))</f>
        <v/>
      </c>
      <c r="P63" s="41">
        <f>IF(A63="","",IF(W63="High",IFERROR('Loan Planner'!$K$3/COUNTIF($W$8:$W$107,"High"),0),0))</f>
        <v/>
      </c>
      <c r="Q63" s="41">
        <f>IF(A63="","",H63+P63)</f>
        <v/>
      </c>
      <c r="R63" s="23">
        <f>IF(A63="","",IF(F63=0,"Paid Off",IF(Q63&lt;=F63*G63/12,"Payment Too Low",IFERROR(ROUNDUP(NPER(G63/12,-Q63,F63),0),"Payment Too Low"))))</f>
        <v/>
      </c>
      <c r="S63" s="25">
        <f>IF(A63="","",IF(ISNUMBER(R63),EDATE('Loan Planner'!$B$4,R63),""))</f>
        <v/>
      </c>
      <c r="T63" s="41">
        <f>IF(A63="","",IF(ISNUMBER(R63),MAX(0,(Q63*R63)-F63),0))</f>
        <v/>
      </c>
      <c r="U63" s="26">
        <f>IF(A63="","",IF(AND(D63="Federal",L63="Yes",N63&gt;0,M63&gt;=N63),"Eligible","Not Yet Eligible"))</f>
        <v/>
      </c>
      <c r="V63" s="41">
        <f>IF(A63="","",IF(U63="Eligible",MAX(0,F63-(Q63*R63)),0))</f>
        <v/>
      </c>
      <c r="W63" s="26">
        <f>IF(A63="","",IF(D63="Private","High",IF(G63&gt;=7%,"High","Normal")))</f>
        <v/>
      </c>
      <c r="X63" s="3" t="n"/>
    </row>
    <row r="64" ht="24" customHeight="1">
      <c r="A64" s="15" t="n"/>
      <c r="B64" s="3" t="n"/>
      <c r="C64" s="3" t="n"/>
      <c r="D64" s="15" t="n"/>
      <c r="E64" s="38" t="n"/>
      <c r="F64" s="38" t="n"/>
      <c r="G64" s="16" t="n"/>
      <c r="H64" s="38" t="n"/>
      <c r="I64" s="17" t="n"/>
      <c r="J64" s="17" t="n"/>
      <c r="K64" s="3" t="n"/>
      <c r="L64" s="15" t="n"/>
      <c r="M64" s="18" t="n"/>
      <c r="N64" s="19">
        <f>IF(A64="","",IFERROR(VLOOKUP(K64,'Loan Planner'!$AA$8:$AC$13,2,FALSE),0))</f>
        <v/>
      </c>
      <c r="O64" s="40">
        <f>IF(A64="","",IFERROR(MAX(H64,ABS(PMT(G64/12,IFERROR(VLOOKUP(K64,'Loan Planner'!$AA$8:$AC$13,3,FALSE),120),F64))),H64))</f>
        <v/>
      </c>
      <c r="P64" s="40">
        <f>IF(A64="","",IF(W64="High",IFERROR('Loan Planner'!$K$3/COUNTIF($W$8:$W$107,"High"),0),0))</f>
        <v/>
      </c>
      <c r="Q64" s="40">
        <f>IF(A64="","",H64+P64)</f>
        <v/>
      </c>
      <c r="R64" s="19">
        <f>IF(A64="","",IF(F64=0,"Paid Off",IF(Q64&lt;=F64*G64/12,"Payment Too Low",IFERROR(ROUNDUP(NPER(G64/12,-Q64,F64),0),"Payment Too Low"))))</f>
        <v/>
      </c>
      <c r="S64" s="21">
        <f>IF(A64="","",IF(ISNUMBER(R64),EDATE('Loan Planner'!$B$4,R64),""))</f>
        <v/>
      </c>
      <c r="T64" s="40">
        <f>IF(A64="","",IF(ISNUMBER(R64),MAX(0,(Q64*R64)-F64),0))</f>
        <v/>
      </c>
      <c r="U64" s="22">
        <f>IF(A64="","",IF(AND(D64="Federal",L64="Yes",N64&gt;0,M64&gt;=N64),"Eligible","Not Yet Eligible"))</f>
        <v/>
      </c>
      <c r="V64" s="40">
        <f>IF(A64="","",IF(U64="Eligible",MAX(0,F64-(Q64*R64)),0))</f>
        <v/>
      </c>
      <c r="W64" s="22">
        <f>IF(A64="","",IF(D64="Private","High",IF(G64&gt;=7%,"High","Normal")))</f>
        <v/>
      </c>
      <c r="X64" s="3" t="n"/>
    </row>
    <row r="65" ht="24" customHeight="1">
      <c r="A65" s="15" t="n"/>
      <c r="B65" s="3" t="n"/>
      <c r="C65" s="3" t="n"/>
      <c r="D65" s="15" t="n"/>
      <c r="E65" s="38" t="n"/>
      <c r="F65" s="38" t="n"/>
      <c r="G65" s="16" t="n"/>
      <c r="H65" s="38" t="n"/>
      <c r="I65" s="17" t="n"/>
      <c r="J65" s="17" t="n"/>
      <c r="K65" s="3" t="n"/>
      <c r="L65" s="15" t="n"/>
      <c r="M65" s="18" t="n"/>
      <c r="N65" s="23">
        <f>IF(A65="","",IFERROR(VLOOKUP(K65,'Loan Planner'!$AA$8:$AC$13,2,FALSE),0))</f>
        <v/>
      </c>
      <c r="O65" s="41">
        <f>IF(A65="","",IFERROR(MAX(H65,ABS(PMT(G65/12,IFERROR(VLOOKUP(K65,'Loan Planner'!$AA$8:$AC$13,3,FALSE),120),F65))),H65))</f>
        <v/>
      </c>
      <c r="P65" s="41">
        <f>IF(A65="","",IF(W65="High",IFERROR('Loan Planner'!$K$3/COUNTIF($W$8:$W$107,"High"),0),0))</f>
        <v/>
      </c>
      <c r="Q65" s="41">
        <f>IF(A65="","",H65+P65)</f>
        <v/>
      </c>
      <c r="R65" s="23">
        <f>IF(A65="","",IF(F65=0,"Paid Off",IF(Q65&lt;=F65*G65/12,"Payment Too Low",IFERROR(ROUNDUP(NPER(G65/12,-Q65,F65),0),"Payment Too Low"))))</f>
        <v/>
      </c>
      <c r="S65" s="25">
        <f>IF(A65="","",IF(ISNUMBER(R65),EDATE('Loan Planner'!$B$4,R65),""))</f>
        <v/>
      </c>
      <c r="T65" s="41">
        <f>IF(A65="","",IF(ISNUMBER(R65),MAX(0,(Q65*R65)-F65),0))</f>
        <v/>
      </c>
      <c r="U65" s="26">
        <f>IF(A65="","",IF(AND(D65="Federal",L65="Yes",N65&gt;0,M65&gt;=N65),"Eligible","Not Yet Eligible"))</f>
        <v/>
      </c>
      <c r="V65" s="41">
        <f>IF(A65="","",IF(U65="Eligible",MAX(0,F65-(Q65*R65)),0))</f>
        <v/>
      </c>
      <c r="W65" s="26">
        <f>IF(A65="","",IF(D65="Private","High",IF(G65&gt;=7%,"High","Normal")))</f>
        <v/>
      </c>
      <c r="X65" s="3" t="n"/>
    </row>
    <row r="66" ht="24" customHeight="1">
      <c r="A66" s="15" t="n"/>
      <c r="B66" s="3" t="n"/>
      <c r="C66" s="3" t="n"/>
      <c r="D66" s="15" t="n"/>
      <c r="E66" s="38" t="n"/>
      <c r="F66" s="38" t="n"/>
      <c r="G66" s="16" t="n"/>
      <c r="H66" s="38" t="n"/>
      <c r="I66" s="17" t="n"/>
      <c r="J66" s="17" t="n"/>
      <c r="K66" s="3" t="n"/>
      <c r="L66" s="15" t="n"/>
      <c r="M66" s="18" t="n"/>
      <c r="N66" s="19">
        <f>IF(A66="","",IFERROR(VLOOKUP(K66,'Loan Planner'!$AA$8:$AC$13,2,FALSE),0))</f>
        <v/>
      </c>
      <c r="O66" s="40">
        <f>IF(A66="","",IFERROR(MAX(H66,ABS(PMT(G66/12,IFERROR(VLOOKUP(K66,'Loan Planner'!$AA$8:$AC$13,3,FALSE),120),F66))),H66))</f>
        <v/>
      </c>
      <c r="P66" s="40">
        <f>IF(A66="","",IF(W66="High",IFERROR('Loan Planner'!$K$3/COUNTIF($W$8:$W$107,"High"),0),0))</f>
        <v/>
      </c>
      <c r="Q66" s="40">
        <f>IF(A66="","",H66+P66)</f>
        <v/>
      </c>
      <c r="R66" s="19">
        <f>IF(A66="","",IF(F66=0,"Paid Off",IF(Q66&lt;=F66*G66/12,"Payment Too Low",IFERROR(ROUNDUP(NPER(G66/12,-Q66,F66),0),"Payment Too Low"))))</f>
        <v/>
      </c>
      <c r="S66" s="21">
        <f>IF(A66="","",IF(ISNUMBER(R66),EDATE('Loan Planner'!$B$4,R66),""))</f>
        <v/>
      </c>
      <c r="T66" s="40">
        <f>IF(A66="","",IF(ISNUMBER(R66),MAX(0,(Q66*R66)-F66),0))</f>
        <v/>
      </c>
      <c r="U66" s="22">
        <f>IF(A66="","",IF(AND(D66="Federal",L66="Yes",N66&gt;0,M66&gt;=N66),"Eligible","Not Yet Eligible"))</f>
        <v/>
      </c>
      <c r="V66" s="40">
        <f>IF(A66="","",IF(U66="Eligible",MAX(0,F66-(Q66*R66)),0))</f>
        <v/>
      </c>
      <c r="W66" s="22">
        <f>IF(A66="","",IF(D66="Private","High",IF(G66&gt;=7%,"High","Normal")))</f>
        <v/>
      </c>
      <c r="X66" s="3" t="n"/>
    </row>
    <row r="67" ht="24" customHeight="1">
      <c r="A67" s="15" t="n"/>
      <c r="B67" s="3" t="n"/>
      <c r="C67" s="3" t="n"/>
      <c r="D67" s="15" t="n"/>
      <c r="E67" s="38" t="n"/>
      <c r="F67" s="38" t="n"/>
      <c r="G67" s="16" t="n"/>
      <c r="H67" s="38" t="n"/>
      <c r="I67" s="17" t="n"/>
      <c r="J67" s="17" t="n"/>
      <c r="K67" s="3" t="n"/>
      <c r="L67" s="15" t="n"/>
      <c r="M67" s="18" t="n"/>
      <c r="N67" s="23">
        <f>IF(A67="","",IFERROR(VLOOKUP(K67,'Loan Planner'!$AA$8:$AC$13,2,FALSE),0))</f>
        <v/>
      </c>
      <c r="O67" s="41">
        <f>IF(A67="","",IFERROR(MAX(H67,ABS(PMT(G67/12,IFERROR(VLOOKUP(K67,'Loan Planner'!$AA$8:$AC$13,3,FALSE),120),F67))),H67))</f>
        <v/>
      </c>
      <c r="P67" s="41">
        <f>IF(A67="","",IF(W67="High",IFERROR('Loan Planner'!$K$3/COUNTIF($W$8:$W$107,"High"),0),0))</f>
        <v/>
      </c>
      <c r="Q67" s="41">
        <f>IF(A67="","",H67+P67)</f>
        <v/>
      </c>
      <c r="R67" s="23">
        <f>IF(A67="","",IF(F67=0,"Paid Off",IF(Q67&lt;=F67*G67/12,"Payment Too Low",IFERROR(ROUNDUP(NPER(G67/12,-Q67,F67),0),"Payment Too Low"))))</f>
        <v/>
      </c>
      <c r="S67" s="25">
        <f>IF(A67="","",IF(ISNUMBER(R67),EDATE('Loan Planner'!$B$4,R67),""))</f>
        <v/>
      </c>
      <c r="T67" s="41">
        <f>IF(A67="","",IF(ISNUMBER(R67),MAX(0,(Q67*R67)-F67),0))</f>
        <v/>
      </c>
      <c r="U67" s="26">
        <f>IF(A67="","",IF(AND(D67="Federal",L67="Yes",N67&gt;0,M67&gt;=N67),"Eligible","Not Yet Eligible"))</f>
        <v/>
      </c>
      <c r="V67" s="41">
        <f>IF(A67="","",IF(U67="Eligible",MAX(0,F67-(Q67*R67)),0))</f>
        <v/>
      </c>
      <c r="W67" s="26">
        <f>IF(A67="","",IF(D67="Private","High",IF(G67&gt;=7%,"High","Normal")))</f>
        <v/>
      </c>
      <c r="X67" s="3" t="n"/>
    </row>
    <row r="68" ht="24" customHeight="1">
      <c r="A68" s="15" t="n"/>
      <c r="B68" s="3" t="n"/>
      <c r="C68" s="3" t="n"/>
      <c r="D68" s="15" t="n"/>
      <c r="E68" s="38" t="n"/>
      <c r="F68" s="38" t="n"/>
      <c r="G68" s="16" t="n"/>
      <c r="H68" s="38" t="n"/>
      <c r="I68" s="17" t="n"/>
      <c r="J68" s="17" t="n"/>
      <c r="K68" s="3" t="n"/>
      <c r="L68" s="15" t="n"/>
      <c r="M68" s="18" t="n"/>
      <c r="N68" s="19">
        <f>IF(A68="","",IFERROR(VLOOKUP(K68,'Loan Planner'!$AA$8:$AC$13,2,FALSE),0))</f>
        <v/>
      </c>
      <c r="O68" s="40">
        <f>IF(A68="","",IFERROR(MAX(H68,ABS(PMT(G68/12,IFERROR(VLOOKUP(K68,'Loan Planner'!$AA$8:$AC$13,3,FALSE),120),F68))),H68))</f>
        <v/>
      </c>
      <c r="P68" s="40">
        <f>IF(A68="","",IF(W68="High",IFERROR('Loan Planner'!$K$3/COUNTIF($W$8:$W$107,"High"),0),0))</f>
        <v/>
      </c>
      <c r="Q68" s="40">
        <f>IF(A68="","",H68+P68)</f>
        <v/>
      </c>
      <c r="R68" s="19">
        <f>IF(A68="","",IF(F68=0,"Paid Off",IF(Q68&lt;=F68*G68/12,"Payment Too Low",IFERROR(ROUNDUP(NPER(G68/12,-Q68,F68),0),"Payment Too Low"))))</f>
        <v/>
      </c>
      <c r="S68" s="21">
        <f>IF(A68="","",IF(ISNUMBER(R68),EDATE('Loan Planner'!$B$4,R68),""))</f>
        <v/>
      </c>
      <c r="T68" s="40">
        <f>IF(A68="","",IF(ISNUMBER(R68),MAX(0,(Q68*R68)-F68),0))</f>
        <v/>
      </c>
      <c r="U68" s="22">
        <f>IF(A68="","",IF(AND(D68="Federal",L68="Yes",N68&gt;0,M68&gt;=N68),"Eligible","Not Yet Eligible"))</f>
        <v/>
      </c>
      <c r="V68" s="40">
        <f>IF(A68="","",IF(U68="Eligible",MAX(0,F68-(Q68*R68)),0))</f>
        <v/>
      </c>
      <c r="W68" s="22">
        <f>IF(A68="","",IF(D68="Private","High",IF(G68&gt;=7%,"High","Normal")))</f>
        <v/>
      </c>
      <c r="X68" s="3" t="n"/>
    </row>
    <row r="69" ht="24" customHeight="1">
      <c r="A69" s="15" t="n"/>
      <c r="B69" s="3" t="n"/>
      <c r="C69" s="3" t="n"/>
      <c r="D69" s="15" t="n"/>
      <c r="E69" s="38" t="n"/>
      <c r="F69" s="38" t="n"/>
      <c r="G69" s="16" t="n"/>
      <c r="H69" s="38" t="n"/>
      <c r="I69" s="17" t="n"/>
      <c r="J69" s="17" t="n"/>
      <c r="K69" s="3" t="n"/>
      <c r="L69" s="15" t="n"/>
      <c r="M69" s="18" t="n"/>
      <c r="N69" s="23">
        <f>IF(A69="","",IFERROR(VLOOKUP(K69,'Loan Planner'!$AA$8:$AC$13,2,FALSE),0))</f>
        <v/>
      </c>
      <c r="O69" s="41">
        <f>IF(A69="","",IFERROR(MAX(H69,ABS(PMT(G69/12,IFERROR(VLOOKUP(K69,'Loan Planner'!$AA$8:$AC$13,3,FALSE),120),F69))),H69))</f>
        <v/>
      </c>
      <c r="P69" s="41">
        <f>IF(A69="","",IF(W69="High",IFERROR('Loan Planner'!$K$3/COUNTIF($W$8:$W$107,"High"),0),0))</f>
        <v/>
      </c>
      <c r="Q69" s="41">
        <f>IF(A69="","",H69+P69)</f>
        <v/>
      </c>
      <c r="R69" s="23">
        <f>IF(A69="","",IF(F69=0,"Paid Off",IF(Q69&lt;=F69*G69/12,"Payment Too Low",IFERROR(ROUNDUP(NPER(G69/12,-Q69,F69),0),"Payment Too Low"))))</f>
        <v/>
      </c>
      <c r="S69" s="25">
        <f>IF(A69="","",IF(ISNUMBER(R69),EDATE('Loan Planner'!$B$4,R69),""))</f>
        <v/>
      </c>
      <c r="T69" s="41">
        <f>IF(A69="","",IF(ISNUMBER(R69),MAX(0,(Q69*R69)-F69),0))</f>
        <v/>
      </c>
      <c r="U69" s="26">
        <f>IF(A69="","",IF(AND(D69="Federal",L69="Yes",N69&gt;0,M69&gt;=N69),"Eligible","Not Yet Eligible"))</f>
        <v/>
      </c>
      <c r="V69" s="41">
        <f>IF(A69="","",IF(U69="Eligible",MAX(0,F69-(Q69*R69)),0))</f>
        <v/>
      </c>
      <c r="W69" s="26">
        <f>IF(A69="","",IF(D69="Private","High",IF(G69&gt;=7%,"High","Normal")))</f>
        <v/>
      </c>
      <c r="X69" s="3" t="n"/>
    </row>
    <row r="70" ht="24" customHeight="1">
      <c r="A70" s="15" t="n"/>
      <c r="B70" s="3" t="n"/>
      <c r="C70" s="3" t="n"/>
      <c r="D70" s="15" t="n"/>
      <c r="E70" s="38" t="n"/>
      <c r="F70" s="38" t="n"/>
      <c r="G70" s="16" t="n"/>
      <c r="H70" s="38" t="n"/>
      <c r="I70" s="17" t="n"/>
      <c r="J70" s="17" t="n"/>
      <c r="K70" s="3" t="n"/>
      <c r="L70" s="15" t="n"/>
      <c r="M70" s="18" t="n"/>
      <c r="N70" s="19">
        <f>IF(A70="","",IFERROR(VLOOKUP(K70,'Loan Planner'!$AA$8:$AC$13,2,FALSE),0))</f>
        <v/>
      </c>
      <c r="O70" s="40">
        <f>IF(A70="","",IFERROR(MAX(H70,ABS(PMT(G70/12,IFERROR(VLOOKUP(K70,'Loan Planner'!$AA$8:$AC$13,3,FALSE),120),F70))),H70))</f>
        <v/>
      </c>
      <c r="P70" s="40">
        <f>IF(A70="","",IF(W70="High",IFERROR('Loan Planner'!$K$3/COUNTIF($W$8:$W$107,"High"),0),0))</f>
        <v/>
      </c>
      <c r="Q70" s="40">
        <f>IF(A70="","",H70+P70)</f>
        <v/>
      </c>
      <c r="R70" s="19">
        <f>IF(A70="","",IF(F70=0,"Paid Off",IF(Q70&lt;=F70*G70/12,"Payment Too Low",IFERROR(ROUNDUP(NPER(G70/12,-Q70,F70),0),"Payment Too Low"))))</f>
        <v/>
      </c>
      <c r="S70" s="21">
        <f>IF(A70="","",IF(ISNUMBER(R70),EDATE('Loan Planner'!$B$4,R70),""))</f>
        <v/>
      </c>
      <c r="T70" s="40">
        <f>IF(A70="","",IF(ISNUMBER(R70),MAX(0,(Q70*R70)-F70),0))</f>
        <v/>
      </c>
      <c r="U70" s="22">
        <f>IF(A70="","",IF(AND(D70="Federal",L70="Yes",N70&gt;0,M70&gt;=N70),"Eligible","Not Yet Eligible"))</f>
        <v/>
      </c>
      <c r="V70" s="40">
        <f>IF(A70="","",IF(U70="Eligible",MAX(0,F70-(Q70*R70)),0))</f>
        <v/>
      </c>
      <c r="W70" s="22">
        <f>IF(A70="","",IF(D70="Private","High",IF(G70&gt;=7%,"High","Normal")))</f>
        <v/>
      </c>
      <c r="X70" s="3" t="n"/>
    </row>
    <row r="71" ht="24" customHeight="1">
      <c r="A71" s="15" t="n"/>
      <c r="B71" s="3" t="n"/>
      <c r="C71" s="3" t="n"/>
      <c r="D71" s="15" t="n"/>
      <c r="E71" s="38" t="n"/>
      <c r="F71" s="38" t="n"/>
      <c r="G71" s="16" t="n"/>
      <c r="H71" s="38" t="n"/>
      <c r="I71" s="17" t="n"/>
      <c r="J71" s="17" t="n"/>
      <c r="K71" s="3" t="n"/>
      <c r="L71" s="15" t="n"/>
      <c r="M71" s="18" t="n"/>
      <c r="N71" s="23">
        <f>IF(A71="","",IFERROR(VLOOKUP(K71,'Loan Planner'!$AA$8:$AC$13,2,FALSE),0))</f>
        <v/>
      </c>
      <c r="O71" s="41">
        <f>IF(A71="","",IFERROR(MAX(H71,ABS(PMT(G71/12,IFERROR(VLOOKUP(K71,'Loan Planner'!$AA$8:$AC$13,3,FALSE),120),F71))),H71))</f>
        <v/>
      </c>
      <c r="P71" s="41">
        <f>IF(A71="","",IF(W71="High",IFERROR('Loan Planner'!$K$3/COUNTIF($W$8:$W$107,"High"),0),0))</f>
        <v/>
      </c>
      <c r="Q71" s="41">
        <f>IF(A71="","",H71+P71)</f>
        <v/>
      </c>
      <c r="R71" s="23">
        <f>IF(A71="","",IF(F71=0,"Paid Off",IF(Q71&lt;=F71*G71/12,"Payment Too Low",IFERROR(ROUNDUP(NPER(G71/12,-Q71,F71),0),"Payment Too Low"))))</f>
        <v/>
      </c>
      <c r="S71" s="25">
        <f>IF(A71="","",IF(ISNUMBER(R71),EDATE('Loan Planner'!$B$4,R71),""))</f>
        <v/>
      </c>
      <c r="T71" s="41">
        <f>IF(A71="","",IF(ISNUMBER(R71),MAX(0,(Q71*R71)-F71),0))</f>
        <v/>
      </c>
      <c r="U71" s="26">
        <f>IF(A71="","",IF(AND(D71="Federal",L71="Yes",N71&gt;0,M71&gt;=N71),"Eligible","Not Yet Eligible"))</f>
        <v/>
      </c>
      <c r="V71" s="41">
        <f>IF(A71="","",IF(U71="Eligible",MAX(0,F71-(Q71*R71)),0))</f>
        <v/>
      </c>
      <c r="W71" s="26">
        <f>IF(A71="","",IF(D71="Private","High",IF(G71&gt;=7%,"High","Normal")))</f>
        <v/>
      </c>
      <c r="X71" s="3" t="n"/>
    </row>
    <row r="72" ht="24" customHeight="1">
      <c r="A72" s="15" t="n"/>
      <c r="B72" s="3" t="n"/>
      <c r="C72" s="3" t="n"/>
      <c r="D72" s="15" t="n"/>
      <c r="E72" s="38" t="n"/>
      <c r="F72" s="38" t="n"/>
      <c r="G72" s="16" t="n"/>
      <c r="H72" s="38" t="n"/>
      <c r="I72" s="17" t="n"/>
      <c r="J72" s="17" t="n"/>
      <c r="K72" s="3" t="n"/>
      <c r="L72" s="15" t="n"/>
      <c r="M72" s="18" t="n"/>
      <c r="N72" s="19">
        <f>IF(A72="","",IFERROR(VLOOKUP(K72,'Loan Planner'!$AA$8:$AC$13,2,FALSE),0))</f>
        <v/>
      </c>
      <c r="O72" s="40">
        <f>IF(A72="","",IFERROR(MAX(H72,ABS(PMT(G72/12,IFERROR(VLOOKUP(K72,'Loan Planner'!$AA$8:$AC$13,3,FALSE),120),F72))),H72))</f>
        <v/>
      </c>
      <c r="P72" s="40">
        <f>IF(A72="","",IF(W72="High",IFERROR('Loan Planner'!$K$3/COUNTIF($W$8:$W$107,"High"),0),0))</f>
        <v/>
      </c>
      <c r="Q72" s="40">
        <f>IF(A72="","",H72+P72)</f>
        <v/>
      </c>
      <c r="R72" s="19">
        <f>IF(A72="","",IF(F72=0,"Paid Off",IF(Q72&lt;=F72*G72/12,"Payment Too Low",IFERROR(ROUNDUP(NPER(G72/12,-Q72,F72),0),"Payment Too Low"))))</f>
        <v/>
      </c>
      <c r="S72" s="21">
        <f>IF(A72="","",IF(ISNUMBER(R72),EDATE('Loan Planner'!$B$4,R72),""))</f>
        <v/>
      </c>
      <c r="T72" s="40">
        <f>IF(A72="","",IF(ISNUMBER(R72),MAX(0,(Q72*R72)-F72),0))</f>
        <v/>
      </c>
      <c r="U72" s="22">
        <f>IF(A72="","",IF(AND(D72="Federal",L72="Yes",N72&gt;0,M72&gt;=N72),"Eligible","Not Yet Eligible"))</f>
        <v/>
      </c>
      <c r="V72" s="40">
        <f>IF(A72="","",IF(U72="Eligible",MAX(0,F72-(Q72*R72)),0))</f>
        <v/>
      </c>
      <c r="W72" s="22">
        <f>IF(A72="","",IF(D72="Private","High",IF(G72&gt;=7%,"High","Normal")))</f>
        <v/>
      </c>
      <c r="X72" s="3" t="n"/>
    </row>
    <row r="73" ht="24" customHeight="1">
      <c r="A73" s="15" t="n"/>
      <c r="B73" s="3" t="n"/>
      <c r="C73" s="3" t="n"/>
      <c r="D73" s="15" t="n"/>
      <c r="E73" s="38" t="n"/>
      <c r="F73" s="38" t="n"/>
      <c r="G73" s="16" t="n"/>
      <c r="H73" s="38" t="n"/>
      <c r="I73" s="17" t="n"/>
      <c r="J73" s="17" t="n"/>
      <c r="K73" s="3" t="n"/>
      <c r="L73" s="15" t="n"/>
      <c r="M73" s="18" t="n"/>
      <c r="N73" s="23">
        <f>IF(A73="","",IFERROR(VLOOKUP(K73,'Loan Planner'!$AA$8:$AC$13,2,FALSE),0))</f>
        <v/>
      </c>
      <c r="O73" s="41">
        <f>IF(A73="","",IFERROR(MAX(H73,ABS(PMT(G73/12,IFERROR(VLOOKUP(K73,'Loan Planner'!$AA$8:$AC$13,3,FALSE),120),F73))),H73))</f>
        <v/>
      </c>
      <c r="P73" s="41">
        <f>IF(A73="","",IF(W73="High",IFERROR('Loan Planner'!$K$3/COUNTIF($W$8:$W$107,"High"),0),0))</f>
        <v/>
      </c>
      <c r="Q73" s="41">
        <f>IF(A73="","",H73+P73)</f>
        <v/>
      </c>
      <c r="R73" s="23">
        <f>IF(A73="","",IF(F73=0,"Paid Off",IF(Q73&lt;=F73*G73/12,"Payment Too Low",IFERROR(ROUNDUP(NPER(G73/12,-Q73,F73),0),"Payment Too Low"))))</f>
        <v/>
      </c>
      <c r="S73" s="25">
        <f>IF(A73="","",IF(ISNUMBER(R73),EDATE('Loan Planner'!$B$4,R73),""))</f>
        <v/>
      </c>
      <c r="T73" s="41">
        <f>IF(A73="","",IF(ISNUMBER(R73),MAX(0,(Q73*R73)-F73),0))</f>
        <v/>
      </c>
      <c r="U73" s="26">
        <f>IF(A73="","",IF(AND(D73="Federal",L73="Yes",N73&gt;0,M73&gt;=N73),"Eligible","Not Yet Eligible"))</f>
        <v/>
      </c>
      <c r="V73" s="41">
        <f>IF(A73="","",IF(U73="Eligible",MAX(0,F73-(Q73*R73)),0))</f>
        <v/>
      </c>
      <c r="W73" s="26">
        <f>IF(A73="","",IF(D73="Private","High",IF(G73&gt;=7%,"High","Normal")))</f>
        <v/>
      </c>
      <c r="X73" s="3" t="n"/>
    </row>
    <row r="74" ht="24" customHeight="1">
      <c r="A74" s="15" t="n"/>
      <c r="B74" s="3" t="n"/>
      <c r="C74" s="3" t="n"/>
      <c r="D74" s="15" t="n"/>
      <c r="E74" s="38" t="n"/>
      <c r="F74" s="38" t="n"/>
      <c r="G74" s="16" t="n"/>
      <c r="H74" s="38" t="n"/>
      <c r="I74" s="17" t="n"/>
      <c r="J74" s="17" t="n"/>
      <c r="K74" s="3" t="n"/>
      <c r="L74" s="15" t="n"/>
      <c r="M74" s="18" t="n"/>
      <c r="N74" s="19">
        <f>IF(A74="","",IFERROR(VLOOKUP(K74,'Loan Planner'!$AA$8:$AC$13,2,FALSE),0))</f>
        <v/>
      </c>
      <c r="O74" s="40">
        <f>IF(A74="","",IFERROR(MAX(H74,ABS(PMT(G74/12,IFERROR(VLOOKUP(K74,'Loan Planner'!$AA$8:$AC$13,3,FALSE),120),F74))),H74))</f>
        <v/>
      </c>
      <c r="P74" s="40">
        <f>IF(A74="","",IF(W74="High",IFERROR('Loan Planner'!$K$3/COUNTIF($W$8:$W$107,"High"),0),0))</f>
        <v/>
      </c>
      <c r="Q74" s="40">
        <f>IF(A74="","",H74+P74)</f>
        <v/>
      </c>
      <c r="R74" s="19">
        <f>IF(A74="","",IF(F74=0,"Paid Off",IF(Q74&lt;=F74*G74/12,"Payment Too Low",IFERROR(ROUNDUP(NPER(G74/12,-Q74,F74),0),"Payment Too Low"))))</f>
        <v/>
      </c>
      <c r="S74" s="21">
        <f>IF(A74="","",IF(ISNUMBER(R74),EDATE('Loan Planner'!$B$4,R74),""))</f>
        <v/>
      </c>
      <c r="T74" s="40">
        <f>IF(A74="","",IF(ISNUMBER(R74),MAX(0,(Q74*R74)-F74),0))</f>
        <v/>
      </c>
      <c r="U74" s="22">
        <f>IF(A74="","",IF(AND(D74="Federal",L74="Yes",N74&gt;0,M74&gt;=N74),"Eligible","Not Yet Eligible"))</f>
        <v/>
      </c>
      <c r="V74" s="40">
        <f>IF(A74="","",IF(U74="Eligible",MAX(0,F74-(Q74*R74)),0))</f>
        <v/>
      </c>
      <c r="W74" s="22">
        <f>IF(A74="","",IF(D74="Private","High",IF(G74&gt;=7%,"High","Normal")))</f>
        <v/>
      </c>
      <c r="X74" s="3" t="n"/>
    </row>
    <row r="75" ht="24" customHeight="1">
      <c r="A75" s="15" t="n"/>
      <c r="B75" s="3" t="n"/>
      <c r="C75" s="3" t="n"/>
      <c r="D75" s="15" t="n"/>
      <c r="E75" s="38" t="n"/>
      <c r="F75" s="38" t="n"/>
      <c r="G75" s="16" t="n"/>
      <c r="H75" s="38" t="n"/>
      <c r="I75" s="17" t="n"/>
      <c r="J75" s="17" t="n"/>
      <c r="K75" s="3" t="n"/>
      <c r="L75" s="15" t="n"/>
      <c r="M75" s="18" t="n"/>
      <c r="N75" s="23">
        <f>IF(A75="","",IFERROR(VLOOKUP(K75,'Loan Planner'!$AA$8:$AC$13,2,FALSE),0))</f>
        <v/>
      </c>
      <c r="O75" s="41">
        <f>IF(A75="","",IFERROR(MAX(H75,ABS(PMT(G75/12,IFERROR(VLOOKUP(K75,'Loan Planner'!$AA$8:$AC$13,3,FALSE),120),F75))),H75))</f>
        <v/>
      </c>
      <c r="P75" s="41">
        <f>IF(A75="","",IF(W75="High",IFERROR('Loan Planner'!$K$3/COUNTIF($W$8:$W$107,"High"),0),0))</f>
        <v/>
      </c>
      <c r="Q75" s="41">
        <f>IF(A75="","",H75+P75)</f>
        <v/>
      </c>
      <c r="R75" s="23">
        <f>IF(A75="","",IF(F75=0,"Paid Off",IF(Q75&lt;=F75*G75/12,"Payment Too Low",IFERROR(ROUNDUP(NPER(G75/12,-Q75,F75),0),"Payment Too Low"))))</f>
        <v/>
      </c>
      <c r="S75" s="25">
        <f>IF(A75="","",IF(ISNUMBER(R75),EDATE('Loan Planner'!$B$4,R75),""))</f>
        <v/>
      </c>
      <c r="T75" s="41">
        <f>IF(A75="","",IF(ISNUMBER(R75),MAX(0,(Q75*R75)-F75),0))</f>
        <v/>
      </c>
      <c r="U75" s="26">
        <f>IF(A75="","",IF(AND(D75="Federal",L75="Yes",N75&gt;0,M75&gt;=N75),"Eligible","Not Yet Eligible"))</f>
        <v/>
      </c>
      <c r="V75" s="41">
        <f>IF(A75="","",IF(U75="Eligible",MAX(0,F75-(Q75*R75)),0))</f>
        <v/>
      </c>
      <c r="W75" s="26">
        <f>IF(A75="","",IF(D75="Private","High",IF(G75&gt;=7%,"High","Normal")))</f>
        <v/>
      </c>
      <c r="X75" s="3" t="n"/>
    </row>
    <row r="76" ht="24" customHeight="1">
      <c r="A76" s="15" t="n"/>
      <c r="B76" s="3" t="n"/>
      <c r="C76" s="3" t="n"/>
      <c r="D76" s="15" t="n"/>
      <c r="E76" s="38" t="n"/>
      <c r="F76" s="38" t="n"/>
      <c r="G76" s="16" t="n"/>
      <c r="H76" s="38" t="n"/>
      <c r="I76" s="17" t="n"/>
      <c r="J76" s="17" t="n"/>
      <c r="K76" s="3" t="n"/>
      <c r="L76" s="15" t="n"/>
      <c r="M76" s="18" t="n"/>
      <c r="N76" s="19">
        <f>IF(A76="","",IFERROR(VLOOKUP(K76,'Loan Planner'!$AA$8:$AC$13,2,FALSE),0))</f>
        <v/>
      </c>
      <c r="O76" s="40">
        <f>IF(A76="","",IFERROR(MAX(H76,ABS(PMT(G76/12,IFERROR(VLOOKUP(K76,'Loan Planner'!$AA$8:$AC$13,3,FALSE),120),F76))),H76))</f>
        <v/>
      </c>
      <c r="P76" s="40">
        <f>IF(A76="","",IF(W76="High",IFERROR('Loan Planner'!$K$3/COUNTIF($W$8:$W$107,"High"),0),0))</f>
        <v/>
      </c>
      <c r="Q76" s="40">
        <f>IF(A76="","",H76+P76)</f>
        <v/>
      </c>
      <c r="R76" s="19">
        <f>IF(A76="","",IF(F76=0,"Paid Off",IF(Q76&lt;=F76*G76/12,"Payment Too Low",IFERROR(ROUNDUP(NPER(G76/12,-Q76,F76),0),"Payment Too Low"))))</f>
        <v/>
      </c>
      <c r="S76" s="21">
        <f>IF(A76="","",IF(ISNUMBER(R76),EDATE('Loan Planner'!$B$4,R76),""))</f>
        <v/>
      </c>
      <c r="T76" s="40">
        <f>IF(A76="","",IF(ISNUMBER(R76),MAX(0,(Q76*R76)-F76),0))</f>
        <v/>
      </c>
      <c r="U76" s="22">
        <f>IF(A76="","",IF(AND(D76="Federal",L76="Yes",N76&gt;0,M76&gt;=N76),"Eligible","Not Yet Eligible"))</f>
        <v/>
      </c>
      <c r="V76" s="40">
        <f>IF(A76="","",IF(U76="Eligible",MAX(0,F76-(Q76*R76)),0))</f>
        <v/>
      </c>
      <c r="W76" s="22">
        <f>IF(A76="","",IF(D76="Private","High",IF(G76&gt;=7%,"High","Normal")))</f>
        <v/>
      </c>
      <c r="X76" s="3" t="n"/>
    </row>
    <row r="77" ht="24" customHeight="1">
      <c r="A77" s="15" t="n"/>
      <c r="B77" s="3" t="n"/>
      <c r="C77" s="3" t="n"/>
      <c r="D77" s="15" t="n"/>
      <c r="E77" s="38" t="n"/>
      <c r="F77" s="38" t="n"/>
      <c r="G77" s="16" t="n"/>
      <c r="H77" s="38" t="n"/>
      <c r="I77" s="17" t="n"/>
      <c r="J77" s="17" t="n"/>
      <c r="K77" s="3" t="n"/>
      <c r="L77" s="15" t="n"/>
      <c r="M77" s="18" t="n"/>
      <c r="N77" s="23">
        <f>IF(A77="","",IFERROR(VLOOKUP(K77,'Loan Planner'!$AA$8:$AC$13,2,FALSE),0))</f>
        <v/>
      </c>
      <c r="O77" s="41">
        <f>IF(A77="","",IFERROR(MAX(H77,ABS(PMT(G77/12,IFERROR(VLOOKUP(K77,'Loan Planner'!$AA$8:$AC$13,3,FALSE),120),F77))),H77))</f>
        <v/>
      </c>
      <c r="P77" s="41">
        <f>IF(A77="","",IF(W77="High",IFERROR('Loan Planner'!$K$3/COUNTIF($W$8:$W$107,"High"),0),0))</f>
        <v/>
      </c>
      <c r="Q77" s="41">
        <f>IF(A77="","",H77+P77)</f>
        <v/>
      </c>
      <c r="R77" s="23">
        <f>IF(A77="","",IF(F77=0,"Paid Off",IF(Q77&lt;=F77*G77/12,"Payment Too Low",IFERROR(ROUNDUP(NPER(G77/12,-Q77,F77),0),"Payment Too Low"))))</f>
        <v/>
      </c>
      <c r="S77" s="25">
        <f>IF(A77="","",IF(ISNUMBER(R77),EDATE('Loan Planner'!$B$4,R77),""))</f>
        <v/>
      </c>
      <c r="T77" s="41">
        <f>IF(A77="","",IF(ISNUMBER(R77),MAX(0,(Q77*R77)-F77),0))</f>
        <v/>
      </c>
      <c r="U77" s="26">
        <f>IF(A77="","",IF(AND(D77="Federal",L77="Yes",N77&gt;0,M77&gt;=N77),"Eligible","Not Yet Eligible"))</f>
        <v/>
      </c>
      <c r="V77" s="41">
        <f>IF(A77="","",IF(U77="Eligible",MAX(0,F77-(Q77*R77)),0))</f>
        <v/>
      </c>
      <c r="W77" s="26">
        <f>IF(A77="","",IF(D77="Private","High",IF(G77&gt;=7%,"High","Normal")))</f>
        <v/>
      </c>
      <c r="X77" s="3" t="n"/>
    </row>
    <row r="78" ht="24" customHeight="1">
      <c r="A78" s="15" t="n"/>
      <c r="B78" s="3" t="n"/>
      <c r="C78" s="3" t="n"/>
      <c r="D78" s="15" t="n"/>
      <c r="E78" s="38" t="n"/>
      <c r="F78" s="38" t="n"/>
      <c r="G78" s="16" t="n"/>
      <c r="H78" s="38" t="n"/>
      <c r="I78" s="17" t="n"/>
      <c r="J78" s="17" t="n"/>
      <c r="K78" s="3" t="n"/>
      <c r="L78" s="15" t="n"/>
      <c r="M78" s="18" t="n"/>
      <c r="N78" s="19">
        <f>IF(A78="","",IFERROR(VLOOKUP(K78,'Loan Planner'!$AA$8:$AC$13,2,FALSE),0))</f>
        <v/>
      </c>
      <c r="O78" s="40">
        <f>IF(A78="","",IFERROR(MAX(H78,ABS(PMT(G78/12,IFERROR(VLOOKUP(K78,'Loan Planner'!$AA$8:$AC$13,3,FALSE),120),F78))),H78))</f>
        <v/>
      </c>
      <c r="P78" s="40">
        <f>IF(A78="","",IF(W78="High",IFERROR('Loan Planner'!$K$3/COUNTIF($W$8:$W$107,"High"),0),0))</f>
        <v/>
      </c>
      <c r="Q78" s="40">
        <f>IF(A78="","",H78+P78)</f>
        <v/>
      </c>
      <c r="R78" s="19">
        <f>IF(A78="","",IF(F78=0,"Paid Off",IF(Q78&lt;=F78*G78/12,"Payment Too Low",IFERROR(ROUNDUP(NPER(G78/12,-Q78,F78),0),"Payment Too Low"))))</f>
        <v/>
      </c>
      <c r="S78" s="21">
        <f>IF(A78="","",IF(ISNUMBER(R78),EDATE('Loan Planner'!$B$4,R78),""))</f>
        <v/>
      </c>
      <c r="T78" s="40">
        <f>IF(A78="","",IF(ISNUMBER(R78),MAX(0,(Q78*R78)-F78),0))</f>
        <v/>
      </c>
      <c r="U78" s="22">
        <f>IF(A78="","",IF(AND(D78="Federal",L78="Yes",N78&gt;0,M78&gt;=N78),"Eligible","Not Yet Eligible"))</f>
        <v/>
      </c>
      <c r="V78" s="40">
        <f>IF(A78="","",IF(U78="Eligible",MAX(0,F78-(Q78*R78)),0))</f>
        <v/>
      </c>
      <c r="W78" s="22">
        <f>IF(A78="","",IF(D78="Private","High",IF(G78&gt;=7%,"High","Normal")))</f>
        <v/>
      </c>
      <c r="X78" s="3" t="n"/>
    </row>
    <row r="79" ht="24" customHeight="1">
      <c r="A79" s="15" t="n"/>
      <c r="B79" s="3" t="n"/>
      <c r="C79" s="3" t="n"/>
      <c r="D79" s="15" t="n"/>
      <c r="E79" s="38" t="n"/>
      <c r="F79" s="38" t="n"/>
      <c r="G79" s="16" t="n"/>
      <c r="H79" s="38" t="n"/>
      <c r="I79" s="17" t="n"/>
      <c r="J79" s="17" t="n"/>
      <c r="K79" s="3" t="n"/>
      <c r="L79" s="15" t="n"/>
      <c r="M79" s="18" t="n"/>
      <c r="N79" s="23">
        <f>IF(A79="","",IFERROR(VLOOKUP(K79,'Loan Planner'!$AA$8:$AC$13,2,FALSE),0))</f>
        <v/>
      </c>
      <c r="O79" s="41">
        <f>IF(A79="","",IFERROR(MAX(H79,ABS(PMT(G79/12,IFERROR(VLOOKUP(K79,'Loan Planner'!$AA$8:$AC$13,3,FALSE),120),F79))),H79))</f>
        <v/>
      </c>
      <c r="P79" s="41">
        <f>IF(A79="","",IF(W79="High",IFERROR('Loan Planner'!$K$3/COUNTIF($W$8:$W$107,"High"),0),0))</f>
        <v/>
      </c>
      <c r="Q79" s="41">
        <f>IF(A79="","",H79+P79)</f>
        <v/>
      </c>
      <c r="R79" s="23">
        <f>IF(A79="","",IF(F79=0,"Paid Off",IF(Q79&lt;=F79*G79/12,"Payment Too Low",IFERROR(ROUNDUP(NPER(G79/12,-Q79,F79),0),"Payment Too Low"))))</f>
        <v/>
      </c>
      <c r="S79" s="25">
        <f>IF(A79="","",IF(ISNUMBER(R79),EDATE('Loan Planner'!$B$4,R79),""))</f>
        <v/>
      </c>
      <c r="T79" s="41">
        <f>IF(A79="","",IF(ISNUMBER(R79),MAX(0,(Q79*R79)-F79),0))</f>
        <v/>
      </c>
      <c r="U79" s="26">
        <f>IF(A79="","",IF(AND(D79="Federal",L79="Yes",N79&gt;0,M79&gt;=N79),"Eligible","Not Yet Eligible"))</f>
        <v/>
      </c>
      <c r="V79" s="41">
        <f>IF(A79="","",IF(U79="Eligible",MAX(0,F79-(Q79*R79)),0))</f>
        <v/>
      </c>
      <c r="W79" s="26">
        <f>IF(A79="","",IF(D79="Private","High",IF(G79&gt;=7%,"High","Normal")))</f>
        <v/>
      </c>
      <c r="X79" s="3" t="n"/>
    </row>
    <row r="80" ht="24" customHeight="1">
      <c r="A80" s="15" t="n"/>
      <c r="B80" s="3" t="n"/>
      <c r="C80" s="3" t="n"/>
      <c r="D80" s="15" t="n"/>
      <c r="E80" s="38" t="n"/>
      <c r="F80" s="38" t="n"/>
      <c r="G80" s="16" t="n"/>
      <c r="H80" s="38" t="n"/>
      <c r="I80" s="17" t="n"/>
      <c r="J80" s="17" t="n"/>
      <c r="K80" s="3" t="n"/>
      <c r="L80" s="15" t="n"/>
      <c r="M80" s="18" t="n"/>
      <c r="N80" s="19">
        <f>IF(A80="","",IFERROR(VLOOKUP(K80,'Loan Planner'!$AA$8:$AC$13,2,FALSE),0))</f>
        <v/>
      </c>
      <c r="O80" s="40">
        <f>IF(A80="","",IFERROR(MAX(H80,ABS(PMT(G80/12,IFERROR(VLOOKUP(K80,'Loan Planner'!$AA$8:$AC$13,3,FALSE),120),F80))),H80))</f>
        <v/>
      </c>
      <c r="P80" s="40">
        <f>IF(A80="","",IF(W80="High",IFERROR('Loan Planner'!$K$3/COUNTIF($W$8:$W$107,"High"),0),0))</f>
        <v/>
      </c>
      <c r="Q80" s="40">
        <f>IF(A80="","",H80+P80)</f>
        <v/>
      </c>
      <c r="R80" s="19">
        <f>IF(A80="","",IF(F80=0,"Paid Off",IF(Q80&lt;=F80*G80/12,"Payment Too Low",IFERROR(ROUNDUP(NPER(G80/12,-Q80,F80),0),"Payment Too Low"))))</f>
        <v/>
      </c>
      <c r="S80" s="21">
        <f>IF(A80="","",IF(ISNUMBER(R80),EDATE('Loan Planner'!$B$4,R80),""))</f>
        <v/>
      </c>
      <c r="T80" s="40">
        <f>IF(A80="","",IF(ISNUMBER(R80),MAX(0,(Q80*R80)-F80),0))</f>
        <v/>
      </c>
      <c r="U80" s="22">
        <f>IF(A80="","",IF(AND(D80="Federal",L80="Yes",N80&gt;0,M80&gt;=N80),"Eligible","Not Yet Eligible"))</f>
        <v/>
      </c>
      <c r="V80" s="40">
        <f>IF(A80="","",IF(U80="Eligible",MAX(0,F80-(Q80*R80)),0))</f>
        <v/>
      </c>
      <c r="W80" s="22">
        <f>IF(A80="","",IF(D80="Private","High",IF(G80&gt;=7%,"High","Normal")))</f>
        <v/>
      </c>
      <c r="X80" s="3" t="n"/>
    </row>
    <row r="81" ht="24" customHeight="1">
      <c r="A81" s="15" t="n"/>
      <c r="B81" s="3" t="n"/>
      <c r="C81" s="3" t="n"/>
      <c r="D81" s="15" t="n"/>
      <c r="E81" s="38" t="n"/>
      <c r="F81" s="38" t="n"/>
      <c r="G81" s="16" t="n"/>
      <c r="H81" s="38" t="n"/>
      <c r="I81" s="17" t="n"/>
      <c r="J81" s="17" t="n"/>
      <c r="K81" s="3" t="n"/>
      <c r="L81" s="15" t="n"/>
      <c r="M81" s="18" t="n"/>
      <c r="N81" s="23">
        <f>IF(A81="","",IFERROR(VLOOKUP(K81,'Loan Planner'!$AA$8:$AC$13,2,FALSE),0))</f>
        <v/>
      </c>
      <c r="O81" s="41">
        <f>IF(A81="","",IFERROR(MAX(H81,ABS(PMT(G81/12,IFERROR(VLOOKUP(K81,'Loan Planner'!$AA$8:$AC$13,3,FALSE),120),F81))),H81))</f>
        <v/>
      </c>
      <c r="P81" s="41">
        <f>IF(A81="","",IF(W81="High",IFERROR('Loan Planner'!$K$3/COUNTIF($W$8:$W$107,"High"),0),0))</f>
        <v/>
      </c>
      <c r="Q81" s="41">
        <f>IF(A81="","",H81+P81)</f>
        <v/>
      </c>
      <c r="R81" s="23">
        <f>IF(A81="","",IF(F81=0,"Paid Off",IF(Q81&lt;=F81*G81/12,"Payment Too Low",IFERROR(ROUNDUP(NPER(G81/12,-Q81,F81),0),"Payment Too Low"))))</f>
        <v/>
      </c>
      <c r="S81" s="25">
        <f>IF(A81="","",IF(ISNUMBER(R81),EDATE('Loan Planner'!$B$4,R81),""))</f>
        <v/>
      </c>
      <c r="T81" s="41">
        <f>IF(A81="","",IF(ISNUMBER(R81),MAX(0,(Q81*R81)-F81),0))</f>
        <v/>
      </c>
      <c r="U81" s="26">
        <f>IF(A81="","",IF(AND(D81="Federal",L81="Yes",N81&gt;0,M81&gt;=N81),"Eligible","Not Yet Eligible"))</f>
        <v/>
      </c>
      <c r="V81" s="41">
        <f>IF(A81="","",IF(U81="Eligible",MAX(0,F81-(Q81*R81)),0))</f>
        <v/>
      </c>
      <c r="W81" s="26">
        <f>IF(A81="","",IF(D81="Private","High",IF(G81&gt;=7%,"High","Normal")))</f>
        <v/>
      </c>
      <c r="X81" s="3" t="n"/>
    </row>
    <row r="82" ht="24" customHeight="1">
      <c r="A82" s="15" t="n"/>
      <c r="B82" s="3" t="n"/>
      <c r="C82" s="3" t="n"/>
      <c r="D82" s="15" t="n"/>
      <c r="E82" s="38" t="n"/>
      <c r="F82" s="38" t="n"/>
      <c r="G82" s="16" t="n"/>
      <c r="H82" s="38" t="n"/>
      <c r="I82" s="17" t="n"/>
      <c r="J82" s="17" t="n"/>
      <c r="K82" s="3" t="n"/>
      <c r="L82" s="15" t="n"/>
      <c r="M82" s="18" t="n"/>
      <c r="N82" s="19">
        <f>IF(A82="","",IFERROR(VLOOKUP(K82,'Loan Planner'!$AA$8:$AC$13,2,FALSE),0))</f>
        <v/>
      </c>
      <c r="O82" s="40">
        <f>IF(A82="","",IFERROR(MAX(H82,ABS(PMT(G82/12,IFERROR(VLOOKUP(K82,'Loan Planner'!$AA$8:$AC$13,3,FALSE),120),F82))),H82))</f>
        <v/>
      </c>
      <c r="P82" s="40">
        <f>IF(A82="","",IF(W82="High",IFERROR('Loan Planner'!$K$3/COUNTIF($W$8:$W$107,"High"),0),0))</f>
        <v/>
      </c>
      <c r="Q82" s="40">
        <f>IF(A82="","",H82+P82)</f>
        <v/>
      </c>
      <c r="R82" s="19">
        <f>IF(A82="","",IF(F82=0,"Paid Off",IF(Q82&lt;=F82*G82/12,"Payment Too Low",IFERROR(ROUNDUP(NPER(G82/12,-Q82,F82),0),"Payment Too Low"))))</f>
        <v/>
      </c>
      <c r="S82" s="21">
        <f>IF(A82="","",IF(ISNUMBER(R82),EDATE('Loan Planner'!$B$4,R82),""))</f>
        <v/>
      </c>
      <c r="T82" s="40">
        <f>IF(A82="","",IF(ISNUMBER(R82),MAX(0,(Q82*R82)-F82),0))</f>
        <v/>
      </c>
      <c r="U82" s="22">
        <f>IF(A82="","",IF(AND(D82="Federal",L82="Yes",N82&gt;0,M82&gt;=N82),"Eligible","Not Yet Eligible"))</f>
        <v/>
      </c>
      <c r="V82" s="40">
        <f>IF(A82="","",IF(U82="Eligible",MAX(0,F82-(Q82*R82)),0))</f>
        <v/>
      </c>
      <c r="W82" s="22">
        <f>IF(A82="","",IF(D82="Private","High",IF(G82&gt;=7%,"High","Normal")))</f>
        <v/>
      </c>
      <c r="X82" s="3" t="n"/>
    </row>
    <row r="83" ht="24" customHeight="1">
      <c r="A83" s="15" t="n"/>
      <c r="B83" s="3" t="n"/>
      <c r="C83" s="3" t="n"/>
      <c r="D83" s="15" t="n"/>
      <c r="E83" s="38" t="n"/>
      <c r="F83" s="38" t="n"/>
      <c r="G83" s="16" t="n"/>
      <c r="H83" s="38" t="n"/>
      <c r="I83" s="17" t="n"/>
      <c r="J83" s="17" t="n"/>
      <c r="K83" s="3" t="n"/>
      <c r="L83" s="15" t="n"/>
      <c r="M83" s="18" t="n"/>
      <c r="N83" s="23">
        <f>IF(A83="","",IFERROR(VLOOKUP(K83,'Loan Planner'!$AA$8:$AC$13,2,FALSE),0))</f>
        <v/>
      </c>
      <c r="O83" s="41">
        <f>IF(A83="","",IFERROR(MAX(H83,ABS(PMT(G83/12,IFERROR(VLOOKUP(K83,'Loan Planner'!$AA$8:$AC$13,3,FALSE),120),F83))),H83))</f>
        <v/>
      </c>
      <c r="P83" s="41">
        <f>IF(A83="","",IF(W83="High",IFERROR('Loan Planner'!$K$3/COUNTIF($W$8:$W$107,"High"),0),0))</f>
        <v/>
      </c>
      <c r="Q83" s="41">
        <f>IF(A83="","",H83+P83)</f>
        <v/>
      </c>
      <c r="R83" s="23">
        <f>IF(A83="","",IF(F83=0,"Paid Off",IF(Q83&lt;=F83*G83/12,"Payment Too Low",IFERROR(ROUNDUP(NPER(G83/12,-Q83,F83),0),"Payment Too Low"))))</f>
        <v/>
      </c>
      <c r="S83" s="25">
        <f>IF(A83="","",IF(ISNUMBER(R83),EDATE('Loan Planner'!$B$4,R83),""))</f>
        <v/>
      </c>
      <c r="T83" s="41">
        <f>IF(A83="","",IF(ISNUMBER(R83),MAX(0,(Q83*R83)-F83),0))</f>
        <v/>
      </c>
      <c r="U83" s="26">
        <f>IF(A83="","",IF(AND(D83="Federal",L83="Yes",N83&gt;0,M83&gt;=N83),"Eligible","Not Yet Eligible"))</f>
        <v/>
      </c>
      <c r="V83" s="41">
        <f>IF(A83="","",IF(U83="Eligible",MAX(0,F83-(Q83*R83)),0))</f>
        <v/>
      </c>
      <c r="W83" s="26">
        <f>IF(A83="","",IF(D83="Private","High",IF(G83&gt;=7%,"High","Normal")))</f>
        <v/>
      </c>
      <c r="X83" s="3" t="n"/>
    </row>
    <row r="84" ht="24" customHeight="1">
      <c r="A84" s="15" t="n"/>
      <c r="B84" s="3" t="n"/>
      <c r="C84" s="3" t="n"/>
      <c r="D84" s="15" t="n"/>
      <c r="E84" s="38" t="n"/>
      <c r="F84" s="38" t="n"/>
      <c r="G84" s="16" t="n"/>
      <c r="H84" s="38" t="n"/>
      <c r="I84" s="17" t="n"/>
      <c r="J84" s="17" t="n"/>
      <c r="K84" s="3" t="n"/>
      <c r="L84" s="15" t="n"/>
      <c r="M84" s="18" t="n"/>
      <c r="N84" s="19">
        <f>IF(A84="","",IFERROR(VLOOKUP(K84,'Loan Planner'!$AA$8:$AC$13,2,FALSE),0))</f>
        <v/>
      </c>
      <c r="O84" s="40">
        <f>IF(A84="","",IFERROR(MAX(H84,ABS(PMT(G84/12,IFERROR(VLOOKUP(K84,'Loan Planner'!$AA$8:$AC$13,3,FALSE),120),F84))),H84))</f>
        <v/>
      </c>
      <c r="P84" s="40">
        <f>IF(A84="","",IF(W84="High",IFERROR('Loan Planner'!$K$3/COUNTIF($W$8:$W$107,"High"),0),0))</f>
        <v/>
      </c>
      <c r="Q84" s="40">
        <f>IF(A84="","",H84+P84)</f>
        <v/>
      </c>
      <c r="R84" s="19">
        <f>IF(A84="","",IF(F84=0,"Paid Off",IF(Q84&lt;=F84*G84/12,"Payment Too Low",IFERROR(ROUNDUP(NPER(G84/12,-Q84,F84),0),"Payment Too Low"))))</f>
        <v/>
      </c>
      <c r="S84" s="21">
        <f>IF(A84="","",IF(ISNUMBER(R84),EDATE('Loan Planner'!$B$4,R84),""))</f>
        <v/>
      </c>
      <c r="T84" s="40">
        <f>IF(A84="","",IF(ISNUMBER(R84),MAX(0,(Q84*R84)-F84),0))</f>
        <v/>
      </c>
      <c r="U84" s="22">
        <f>IF(A84="","",IF(AND(D84="Federal",L84="Yes",N84&gt;0,M84&gt;=N84),"Eligible","Not Yet Eligible"))</f>
        <v/>
      </c>
      <c r="V84" s="40">
        <f>IF(A84="","",IF(U84="Eligible",MAX(0,F84-(Q84*R84)),0))</f>
        <v/>
      </c>
      <c r="W84" s="22">
        <f>IF(A84="","",IF(D84="Private","High",IF(G84&gt;=7%,"High","Normal")))</f>
        <v/>
      </c>
      <c r="X84" s="3" t="n"/>
    </row>
    <row r="85" ht="24" customHeight="1">
      <c r="A85" s="15" t="n"/>
      <c r="B85" s="3" t="n"/>
      <c r="C85" s="3" t="n"/>
      <c r="D85" s="15" t="n"/>
      <c r="E85" s="38" t="n"/>
      <c r="F85" s="38" t="n"/>
      <c r="G85" s="16" t="n"/>
      <c r="H85" s="38" t="n"/>
      <c r="I85" s="17" t="n"/>
      <c r="J85" s="17" t="n"/>
      <c r="K85" s="3" t="n"/>
      <c r="L85" s="15" t="n"/>
      <c r="M85" s="18" t="n"/>
      <c r="N85" s="23">
        <f>IF(A85="","",IFERROR(VLOOKUP(K85,'Loan Planner'!$AA$8:$AC$13,2,FALSE),0))</f>
        <v/>
      </c>
      <c r="O85" s="41">
        <f>IF(A85="","",IFERROR(MAX(H85,ABS(PMT(G85/12,IFERROR(VLOOKUP(K85,'Loan Planner'!$AA$8:$AC$13,3,FALSE),120),F85))),H85))</f>
        <v/>
      </c>
      <c r="P85" s="41">
        <f>IF(A85="","",IF(W85="High",IFERROR('Loan Planner'!$K$3/COUNTIF($W$8:$W$107,"High"),0),0))</f>
        <v/>
      </c>
      <c r="Q85" s="41">
        <f>IF(A85="","",H85+P85)</f>
        <v/>
      </c>
      <c r="R85" s="23">
        <f>IF(A85="","",IF(F85=0,"Paid Off",IF(Q85&lt;=F85*G85/12,"Payment Too Low",IFERROR(ROUNDUP(NPER(G85/12,-Q85,F85),0),"Payment Too Low"))))</f>
        <v/>
      </c>
      <c r="S85" s="25">
        <f>IF(A85="","",IF(ISNUMBER(R85),EDATE('Loan Planner'!$B$4,R85),""))</f>
        <v/>
      </c>
      <c r="T85" s="41">
        <f>IF(A85="","",IF(ISNUMBER(R85),MAX(0,(Q85*R85)-F85),0))</f>
        <v/>
      </c>
      <c r="U85" s="26">
        <f>IF(A85="","",IF(AND(D85="Federal",L85="Yes",N85&gt;0,M85&gt;=N85),"Eligible","Not Yet Eligible"))</f>
        <v/>
      </c>
      <c r="V85" s="41">
        <f>IF(A85="","",IF(U85="Eligible",MAX(0,F85-(Q85*R85)),0))</f>
        <v/>
      </c>
      <c r="W85" s="26">
        <f>IF(A85="","",IF(D85="Private","High",IF(G85&gt;=7%,"High","Normal")))</f>
        <v/>
      </c>
      <c r="X85" s="3" t="n"/>
    </row>
    <row r="86" ht="24" customHeight="1">
      <c r="A86" s="15" t="n"/>
      <c r="B86" s="3" t="n"/>
      <c r="C86" s="3" t="n"/>
      <c r="D86" s="15" t="n"/>
      <c r="E86" s="38" t="n"/>
      <c r="F86" s="38" t="n"/>
      <c r="G86" s="16" t="n"/>
      <c r="H86" s="38" t="n"/>
      <c r="I86" s="17" t="n"/>
      <c r="J86" s="17" t="n"/>
      <c r="K86" s="3" t="n"/>
      <c r="L86" s="15" t="n"/>
      <c r="M86" s="18" t="n"/>
      <c r="N86" s="19">
        <f>IF(A86="","",IFERROR(VLOOKUP(K86,'Loan Planner'!$AA$8:$AC$13,2,FALSE),0))</f>
        <v/>
      </c>
      <c r="O86" s="40">
        <f>IF(A86="","",IFERROR(MAX(H86,ABS(PMT(G86/12,IFERROR(VLOOKUP(K86,'Loan Planner'!$AA$8:$AC$13,3,FALSE),120),F86))),H86))</f>
        <v/>
      </c>
      <c r="P86" s="40">
        <f>IF(A86="","",IF(W86="High",IFERROR('Loan Planner'!$K$3/COUNTIF($W$8:$W$107,"High"),0),0))</f>
        <v/>
      </c>
      <c r="Q86" s="40">
        <f>IF(A86="","",H86+P86)</f>
        <v/>
      </c>
      <c r="R86" s="19">
        <f>IF(A86="","",IF(F86=0,"Paid Off",IF(Q86&lt;=F86*G86/12,"Payment Too Low",IFERROR(ROUNDUP(NPER(G86/12,-Q86,F86),0),"Payment Too Low"))))</f>
        <v/>
      </c>
      <c r="S86" s="21">
        <f>IF(A86="","",IF(ISNUMBER(R86),EDATE('Loan Planner'!$B$4,R86),""))</f>
        <v/>
      </c>
      <c r="T86" s="40">
        <f>IF(A86="","",IF(ISNUMBER(R86),MAX(0,(Q86*R86)-F86),0))</f>
        <v/>
      </c>
      <c r="U86" s="22">
        <f>IF(A86="","",IF(AND(D86="Federal",L86="Yes",N86&gt;0,M86&gt;=N86),"Eligible","Not Yet Eligible"))</f>
        <v/>
      </c>
      <c r="V86" s="40">
        <f>IF(A86="","",IF(U86="Eligible",MAX(0,F86-(Q86*R86)),0))</f>
        <v/>
      </c>
      <c r="W86" s="22">
        <f>IF(A86="","",IF(D86="Private","High",IF(G86&gt;=7%,"High","Normal")))</f>
        <v/>
      </c>
      <c r="X86" s="3" t="n"/>
    </row>
    <row r="87" ht="24" customHeight="1">
      <c r="A87" s="15" t="n"/>
      <c r="B87" s="3" t="n"/>
      <c r="C87" s="3" t="n"/>
      <c r="D87" s="15" t="n"/>
      <c r="E87" s="38" t="n"/>
      <c r="F87" s="38" t="n"/>
      <c r="G87" s="16" t="n"/>
      <c r="H87" s="38" t="n"/>
      <c r="I87" s="17" t="n"/>
      <c r="J87" s="17" t="n"/>
      <c r="K87" s="3" t="n"/>
      <c r="L87" s="15" t="n"/>
      <c r="M87" s="18" t="n"/>
      <c r="N87" s="23">
        <f>IF(A87="","",IFERROR(VLOOKUP(K87,'Loan Planner'!$AA$8:$AC$13,2,FALSE),0))</f>
        <v/>
      </c>
      <c r="O87" s="41">
        <f>IF(A87="","",IFERROR(MAX(H87,ABS(PMT(G87/12,IFERROR(VLOOKUP(K87,'Loan Planner'!$AA$8:$AC$13,3,FALSE),120),F87))),H87))</f>
        <v/>
      </c>
      <c r="P87" s="41">
        <f>IF(A87="","",IF(W87="High",IFERROR('Loan Planner'!$K$3/COUNTIF($W$8:$W$107,"High"),0),0))</f>
        <v/>
      </c>
      <c r="Q87" s="41">
        <f>IF(A87="","",H87+P87)</f>
        <v/>
      </c>
      <c r="R87" s="23">
        <f>IF(A87="","",IF(F87=0,"Paid Off",IF(Q87&lt;=F87*G87/12,"Payment Too Low",IFERROR(ROUNDUP(NPER(G87/12,-Q87,F87),0),"Payment Too Low"))))</f>
        <v/>
      </c>
      <c r="S87" s="25">
        <f>IF(A87="","",IF(ISNUMBER(R87),EDATE('Loan Planner'!$B$4,R87),""))</f>
        <v/>
      </c>
      <c r="T87" s="41">
        <f>IF(A87="","",IF(ISNUMBER(R87),MAX(0,(Q87*R87)-F87),0))</f>
        <v/>
      </c>
      <c r="U87" s="26">
        <f>IF(A87="","",IF(AND(D87="Federal",L87="Yes",N87&gt;0,M87&gt;=N87),"Eligible","Not Yet Eligible"))</f>
        <v/>
      </c>
      <c r="V87" s="41">
        <f>IF(A87="","",IF(U87="Eligible",MAX(0,F87-(Q87*R87)),0))</f>
        <v/>
      </c>
      <c r="W87" s="26">
        <f>IF(A87="","",IF(D87="Private","High",IF(G87&gt;=7%,"High","Normal")))</f>
        <v/>
      </c>
      <c r="X87" s="3" t="n"/>
    </row>
    <row r="88" ht="24" customHeight="1">
      <c r="A88" s="15" t="n"/>
      <c r="B88" s="3" t="n"/>
      <c r="C88" s="3" t="n"/>
      <c r="D88" s="15" t="n"/>
      <c r="E88" s="38" t="n"/>
      <c r="F88" s="38" t="n"/>
      <c r="G88" s="16" t="n"/>
      <c r="H88" s="38" t="n"/>
      <c r="I88" s="17" t="n"/>
      <c r="J88" s="17" t="n"/>
      <c r="K88" s="3" t="n"/>
      <c r="L88" s="15" t="n"/>
      <c r="M88" s="18" t="n"/>
      <c r="N88" s="19">
        <f>IF(A88="","",IFERROR(VLOOKUP(K88,'Loan Planner'!$AA$8:$AC$13,2,FALSE),0))</f>
        <v/>
      </c>
      <c r="O88" s="40">
        <f>IF(A88="","",IFERROR(MAX(H88,ABS(PMT(G88/12,IFERROR(VLOOKUP(K88,'Loan Planner'!$AA$8:$AC$13,3,FALSE),120),F88))),H88))</f>
        <v/>
      </c>
      <c r="P88" s="40">
        <f>IF(A88="","",IF(W88="High",IFERROR('Loan Planner'!$K$3/COUNTIF($W$8:$W$107,"High"),0),0))</f>
        <v/>
      </c>
      <c r="Q88" s="40">
        <f>IF(A88="","",H88+P88)</f>
        <v/>
      </c>
      <c r="R88" s="19">
        <f>IF(A88="","",IF(F88=0,"Paid Off",IF(Q88&lt;=F88*G88/12,"Payment Too Low",IFERROR(ROUNDUP(NPER(G88/12,-Q88,F88),0),"Payment Too Low"))))</f>
        <v/>
      </c>
      <c r="S88" s="21">
        <f>IF(A88="","",IF(ISNUMBER(R88),EDATE('Loan Planner'!$B$4,R88),""))</f>
        <v/>
      </c>
      <c r="T88" s="40">
        <f>IF(A88="","",IF(ISNUMBER(R88),MAX(0,(Q88*R88)-F88),0))</f>
        <v/>
      </c>
      <c r="U88" s="22">
        <f>IF(A88="","",IF(AND(D88="Federal",L88="Yes",N88&gt;0,M88&gt;=N88),"Eligible","Not Yet Eligible"))</f>
        <v/>
      </c>
      <c r="V88" s="40">
        <f>IF(A88="","",IF(U88="Eligible",MAX(0,F88-(Q88*R88)),0))</f>
        <v/>
      </c>
      <c r="W88" s="22">
        <f>IF(A88="","",IF(D88="Private","High",IF(G88&gt;=7%,"High","Normal")))</f>
        <v/>
      </c>
      <c r="X88" s="3" t="n"/>
    </row>
    <row r="89" ht="24" customHeight="1">
      <c r="A89" s="15" t="n"/>
      <c r="B89" s="3" t="n"/>
      <c r="C89" s="3" t="n"/>
      <c r="D89" s="15" t="n"/>
      <c r="E89" s="38" t="n"/>
      <c r="F89" s="38" t="n"/>
      <c r="G89" s="16" t="n"/>
      <c r="H89" s="38" t="n"/>
      <c r="I89" s="17" t="n"/>
      <c r="J89" s="17" t="n"/>
      <c r="K89" s="3" t="n"/>
      <c r="L89" s="15" t="n"/>
      <c r="M89" s="18" t="n"/>
      <c r="N89" s="23">
        <f>IF(A89="","",IFERROR(VLOOKUP(K89,'Loan Planner'!$AA$8:$AC$13,2,FALSE),0))</f>
        <v/>
      </c>
      <c r="O89" s="41">
        <f>IF(A89="","",IFERROR(MAX(H89,ABS(PMT(G89/12,IFERROR(VLOOKUP(K89,'Loan Planner'!$AA$8:$AC$13,3,FALSE),120),F89))),H89))</f>
        <v/>
      </c>
      <c r="P89" s="41">
        <f>IF(A89="","",IF(W89="High",IFERROR('Loan Planner'!$K$3/COUNTIF($W$8:$W$107,"High"),0),0))</f>
        <v/>
      </c>
      <c r="Q89" s="41">
        <f>IF(A89="","",H89+P89)</f>
        <v/>
      </c>
      <c r="R89" s="23">
        <f>IF(A89="","",IF(F89=0,"Paid Off",IF(Q89&lt;=F89*G89/12,"Payment Too Low",IFERROR(ROUNDUP(NPER(G89/12,-Q89,F89),0),"Payment Too Low"))))</f>
        <v/>
      </c>
      <c r="S89" s="25">
        <f>IF(A89="","",IF(ISNUMBER(R89),EDATE('Loan Planner'!$B$4,R89),""))</f>
        <v/>
      </c>
      <c r="T89" s="41">
        <f>IF(A89="","",IF(ISNUMBER(R89),MAX(0,(Q89*R89)-F89),0))</f>
        <v/>
      </c>
      <c r="U89" s="26">
        <f>IF(A89="","",IF(AND(D89="Federal",L89="Yes",N89&gt;0,M89&gt;=N89),"Eligible","Not Yet Eligible"))</f>
        <v/>
      </c>
      <c r="V89" s="41">
        <f>IF(A89="","",IF(U89="Eligible",MAX(0,F89-(Q89*R89)),0))</f>
        <v/>
      </c>
      <c r="W89" s="26">
        <f>IF(A89="","",IF(D89="Private","High",IF(G89&gt;=7%,"High","Normal")))</f>
        <v/>
      </c>
      <c r="X89" s="3" t="n"/>
    </row>
    <row r="90" ht="24" customHeight="1">
      <c r="A90" s="15" t="n"/>
      <c r="B90" s="3" t="n"/>
      <c r="C90" s="3" t="n"/>
      <c r="D90" s="15" t="n"/>
      <c r="E90" s="38" t="n"/>
      <c r="F90" s="38" t="n"/>
      <c r="G90" s="16" t="n"/>
      <c r="H90" s="38" t="n"/>
      <c r="I90" s="17" t="n"/>
      <c r="J90" s="17" t="n"/>
      <c r="K90" s="3" t="n"/>
      <c r="L90" s="15" t="n"/>
      <c r="M90" s="18" t="n"/>
      <c r="N90" s="19">
        <f>IF(A90="","",IFERROR(VLOOKUP(K90,'Loan Planner'!$AA$8:$AC$13,2,FALSE),0))</f>
        <v/>
      </c>
      <c r="O90" s="40">
        <f>IF(A90="","",IFERROR(MAX(H90,ABS(PMT(G90/12,IFERROR(VLOOKUP(K90,'Loan Planner'!$AA$8:$AC$13,3,FALSE),120),F90))),H90))</f>
        <v/>
      </c>
      <c r="P90" s="40">
        <f>IF(A90="","",IF(W90="High",IFERROR('Loan Planner'!$K$3/COUNTIF($W$8:$W$107,"High"),0),0))</f>
        <v/>
      </c>
      <c r="Q90" s="40">
        <f>IF(A90="","",H90+P90)</f>
        <v/>
      </c>
      <c r="R90" s="19">
        <f>IF(A90="","",IF(F90=0,"Paid Off",IF(Q90&lt;=F90*G90/12,"Payment Too Low",IFERROR(ROUNDUP(NPER(G90/12,-Q90,F90),0),"Payment Too Low"))))</f>
        <v/>
      </c>
      <c r="S90" s="21">
        <f>IF(A90="","",IF(ISNUMBER(R90),EDATE('Loan Planner'!$B$4,R90),""))</f>
        <v/>
      </c>
      <c r="T90" s="40">
        <f>IF(A90="","",IF(ISNUMBER(R90),MAX(0,(Q90*R90)-F90),0))</f>
        <v/>
      </c>
      <c r="U90" s="22">
        <f>IF(A90="","",IF(AND(D90="Federal",L90="Yes",N90&gt;0,M90&gt;=N90),"Eligible","Not Yet Eligible"))</f>
        <v/>
      </c>
      <c r="V90" s="40">
        <f>IF(A90="","",IF(U90="Eligible",MAX(0,F90-(Q90*R90)),0))</f>
        <v/>
      </c>
      <c r="W90" s="22">
        <f>IF(A90="","",IF(D90="Private","High",IF(G90&gt;=7%,"High","Normal")))</f>
        <v/>
      </c>
      <c r="X90" s="3" t="n"/>
    </row>
    <row r="91" ht="24" customHeight="1">
      <c r="A91" s="15" t="n"/>
      <c r="B91" s="3" t="n"/>
      <c r="C91" s="3" t="n"/>
      <c r="D91" s="15" t="n"/>
      <c r="E91" s="38" t="n"/>
      <c r="F91" s="38" t="n"/>
      <c r="G91" s="16" t="n"/>
      <c r="H91" s="38" t="n"/>
      <c r="I91" s="17" t="n"/>
      <c r="J91" s="17" t="n"/>
      <c r="K91" s="3" t="n"/>
      <c r="L91" s="15" t="n"/>
      <c r="M91" s="18" t="n"/>
      <c r="N91" s="23">
        <f>IF(A91="","",IFERROR(VLOOKUP(K91,'Loan Planner'!$AA$8:$AC$13,2,FALSE),0))</f>
        <v/>
      </c>
      <c r="O91" s="41">
        <f>IF(A91="","",IFERROR(MAX(H91,ABS(PMT(G91/12,IFERROR(VLOOKUP(K91,'Loan Planner'!$AA$8:$AC$13,3,FALSE),120),F91))),H91))</f>
        <v/>
      </c>
      <c r="P91" s="41">
        <f>IF(A91="","",IF(W91="High",IFERROR('Loan Planner'!$K$3/COUNTIF($W$8:$W$107,"High"),0),0))</f>
        <v/>
      </c>
      <c r="Q91" s="41">
        <f>IF(A91="","",H91+P91)</f>
        <v/>
      </c>
      <c r="R91" s="23">
        <f>IF(A91="","",IF(F91=0,"Paid Off",IF(Q91&lt;=F91*G91/12,"Payment Too Low",IFERROR(ROUNDUP(NPER(G91/12,-Q91,F91),0),"Payment Too Low"))))</f>
        <v/>
      </c>
      <c r="S91" s="25">
        <f>IF(A91="","",IF(ISNUMBER(R91),EDATE('Loan Planner'!$B$4,R91),""))</f>
        <v/>
      </c>
      <c r="T91" s="41">
        <f>IF(A91="","",IF(ISNUMBER(R91),MAX(0,(Q91*R91)-F91),0))</f>
        <v/>
      </c>
      <c r="U91" s="26">
        <f>IF(A91="","",IF(AND(D91="Federal",L91="Yes",N91&gt;0,M91&gt;=N91),"Eligible","Not Yet Eligible"))</f>
        <v/>
      </c>
      <c r="V91" s="41">
        <f>IF(A91="","",IF(U91="Eligible",MAX(0,F91-(Q91*R91)),0))</f>
        <v/>
      </c>
      <c r="W91" s="26">
        <f>IF(A91="","",IF(D91="Private","High",IF(G91&gt;=7%,"High","Normal")))</f>
        <v/>
      </c>
      <c r="X91" s="3" t="n"/>
    </row>
    <row r="92" ht="24" customHeight="1">
      <c r="A92" s="15" t="n"/>
      <c r="B92" s="3" t="n"/>
      <c r="C92" s="3" t="n"/>
      <c r="D92" s="15" t="n"/>
      <c r="E92" s="38" t="n"/>
      <c r="F92" s="38" t="n"/>
      <c r="G92" s="16" t="n"/>
      <c r="H92" s="38" t="n"/>
      <c r="I92" s="17" t="n"/>
      <c r="J92" s="17" t="n"/>
      <c r="K92" s="3" t="n"/>
      <c r="L92" s="15" t="n"/>
      <c r="M92" s="18" t="n"/>
      <c r="N92" s="19">
        <f>IF(A92="","",IFERROR(VLOOKUP(K92,'Loan Planner'!$AA$8:$AC$13,2,FALSE),0))</f>
        <v/>
      </c>
      <c r="O92" s="40">
        <f>IF(A92="","",IFERROR(MAX(H92,ABS(PMT(G92/12,IFERROR(VLOOKUP(K92,'Loan Planner'!$AA$8:$AC$13,3,FALSE),120),F92))),H92))</f>
        <v/>
      </c>
      <c r="P92" s="40">
        <f>IF(A92="","",IF(W92="High",IFERROR('Loan Planner'!$K$3/COUNTIF($W$8:$W$107,"High"),0),0))</f>
        <v/>
      </c>
      <c r="Q92" s="40">
        <f>IF(A92="","",H92+P92)</f>
        <v/>
      </c>
      <c r="R92" s="19">
        <f>IF(A92="","",IF(F92=0,"Paid Off",IF(Q92&lt;=F92*G92/12,"Payment Too Low",IFERROR(ROUNDUP(NPER(G92/12,-Q92,F92),0),"Payment Too Low"))))</f>
        <v/>
      </c>
      <c r="S92" s="21">
        <f>IF(A92="","",IF(ISNUMBER(R92),EDATE('Loan Planner'!$B$4,R92),""))</f>
        <v/>
      </c>
      <c r="T92" s="40">
        <f>IF(A92="","",IF(ISNUMBER(R92),MAX(0,(Q92*R92)-F92),0))</f>
        <v/>
      </c>
      <c r="U92" s="22">
        <f>IF(A92="","",IF(AND(D92="Federal",L92="Yes",N92&gt;0,M92&gt;=N92),"Eligible","Not Yet Eligible"))</f>
        <v/>
      </c>
      <c r="V92" s="40">
        <f>IF(A92="","",IF(U92="Eligible",MAX(0,F92-(Q92*R92)),0))</f>
        <v/>
      </c>
      <c r="W92" s="22">
        <f>IF(A92="","",IF(D92="Private","High",IF(G92&gt;=7%,"High","Normal")))</f>
        <v/>
      </c>
      <c r="X92" s="3" t="n"/>
    </row>
    <row r="93" ht="24" customHeight="1">
      <c r="A93" s="15" t="n"/>
      <c r="B93" s="3" t="n"/>
      <c r="C93" s="3" t="n"/>
      <c r="D93" s="15" t="n"/>
      <c r="E93" s="38" t="n"/>
      <c r="F93" s="38" t="n"/>
      <c r="G93" s="16" t="n"/>
      <c r="H93" s="38" t="n"/>
      <c r="I93" s="17" t="n"/>
      <c r="J93" s="17" t="n"/>
      <c r="K93" s="3" t="n"/>
      <c r="L93" s="15" t="n"/>
      <c r="M93" s="18" t="n"/>
      <c r="N93" s="23">
        <f>IF(A93="","",IFERROR(VLOOKUP(K93,'Loan Planner'!$AA$8:$AC$13,2,FALSE),0))</f>
        <v/>
      </c>
      <c r="O93" s="41">
        <f>IF(A93="","",IFERROR(MAX(H93,ABS(PMT(G93/12,IFERROR(VLOOKUP(K93,'Loan Planner'!$AA$8:$AC$13,3,FALSE),120),F93))),H93))</f>
        <v/>
      </c>
      <c r="P93" s="41">
        <f>IF(A93="","",IF(W93="High",IFERROR('Loan Planner'!$K$3/COUNTIF($W$8:$W$107,"High"),0),0))</f>
        <v/>
      </c>
      <c r="Q93" s="41">
        <f>IF(A93="","",H93+P93)</f>
        <v/>
      </c>
      <c r="R93" s="23">
        <f>IF(A93="","",IF(F93=0,"Paid Off",IF(Q93&lt;=F93*G93/12,"Payment Too Low",IFERROR(ROUNDUP(NPER(G93/12,-Q93,F93),0),"Payment Too Low"))))</f>
        <v/>
      </c>
      <c r="S93" s="25">
        <f>IF(A93="","",IF(ISNUMBER(R93),EDATE('Loan Planner'!$B$4,R93),""))</f>
        <v/>
      </c>
      <c r="T93" s="41">
        <f>IF(A93="","",IF(ISNUMBER(R93),MAX(0,(Q93*R93)-F93),0))</f>
        <v/>
      </c>
      <c r="U93" s="26">
        <f>IF(A93="","",IF(AND(D93="Federal",L93="Yes",N93&gt;0,M93&gt;=N93),"Eligible","Not Yet Eligible"))</f>
        <v/>
      </c>
      <c r="V93" s="41">
        <f>IF(A93="","",IF(U93="Eligible",MAX(0,F93-(Q93*R93)),0))</f>
        <v/>
      </c>
      <c r="W93" s="26">
        <f>IF(A93="","",IF(D93="Private","High",IF(G93&gt;=7%,"High","Normal")))</f>
        <v/>
      </c>
      <c r="X93" s="3" t="n"/>
    </row>
    <row r="94" ht="24" customHeight="1">
      <c r="A94" s="15" t="n"/>
      <c r="B94" s="3" t="n"/>
      <c r="C94" s="3" t="n"/>
      <c r="D94" s="15" t="n"/>
      <c r="E94" s="38" t="n"/>
      <c r="F94" s="38" t="n"/>
      <c r="G94" s="16" t="n"/>
      <c r="H94" s="38" t="n"/>
      <c r="I94" s="17" t="n"/>
      <c r="J94" s="17" t="n"/>
      <c r="K94" s="3" t="n"/>
      <c r="L94" s="15" t="n"/>
      <c r="M94" s="18" t="n"/>
      <c r="N94" s="19">
        <f>IF(A94="","",IFERROR(VLOOKUP(K94,'Loan Planner'!$AA$8:$AC$13,2,FALSE),0))</f>
        <v/>
      </c>
      <c r="O94" s="40">
        <f>IF(A94="","",IFERROR(MAX(H94,ABS(PMT(G94/12,IFERROR(VLOOKUP(K94,'Loan Planner'!$AA$8:$AC$13,3,FALSE),120),F94))),H94))</f>
        <v/>
      </c>
      <c r="P94" s="40">
        <f>IF(A94="","",IF(W94="High",IFERROR('Loan Planner'!$K$3/COUNTIF($W$8:$W$107,"High"),0),0))</f>
        <v/>
      </c>
      <c r="Q94" s="40">
        <f>IF(A94="","",H94+P94)</f>
        <v/>
      </c>
      <c r="R94" s="19">
        <f>IF(A94="","",IF(F94=0,"Paid Off",IF(Q94&lt;=F94*G94/12,"Payment Too Low",IFERROR(ROUNDUP(NPER(G94/12,-Q94,F94),0),"Payment Too Low"))))</f>
        <v/>
      </c>
      <c r="S94" s="21">
        <f>IF(A94="","",IF(ISNUMBER(R94),EDATE('Loan Planner'!$B$4,R94),""))</f>
        <v/>
      </c>
      <c r="T94" s="40">
        <f>IF(A94="","",IF(ISNUMBER(R94),MAX(0,(Q94*R94)-F94),0))</f>
        <v/>
      </c>
      <c r="U94" s="22">
        <f>IF(A94="","",IF(AND(D94="Federal",L94="Yes",N94&gt;0,M94&gt;=N94),"Eligible","Not Yet Eligible"))</f>
        <v/>
      </c>
      <c r="V94" s="40">
        <f>IF(A94="","",IF(U94="Eligible",MAX(0,F94-(Q94*R94)),0))</f>
        <v/>
      </c>
      <c r="W94" s="22">
        <f>IF(A94="","",IF(D94="Private","High",IF(G94&gt;=7%,"High","Normal")))</f>
        <v/>
      </c>
      <c r="X94" s="3" t="n"/>
    </row>
    <row r="95" ht="24" customHeight="1">
      <c r="A95" s="15" t="n"/>
      <c r="B95" s="3" t="n"/>
      <c r="C95" s="3" t="n"/>
      <c r="D95" s="15" t="n"/>
      <c r="E95" s="38" t="n"/>
      <c r="F95" s="38" t="n"/>
      <c r="G95" s="16" t="n"/>
      <c r="H95" s="38" t="n"/>
      <c r="I95" s="17" t="n"/>
      <c r="J95" s="17" t="n"/>
      <c r="K95" s="3" t="n"/>
      <c r="L95" s="15" t="n"/>
      <c r="M95" s="18" t="n"/>
      <c r="N95" s="23">
        <f>IF(A95="","",IFERROR(VLOOKUP(K95,'Loan Planner'!$AA$8:$AC$13,2,FALSE),0))</f>
        <v/>
      </c>
      <c r="O95" s="41">
        <f>IF(A95="","",IFERROR(MAX(H95,ABS(PMT(G95/12,IFERROR(VLOOKUP(K95,'Loan Planner'!$AA$8:$AC$13,3,FALSE),120),F95))),H95))</f>
        <v/>
      </c>
      <c r="P95" s="41">
        <f>IF(A95="","",IF(W95="High",IFERROR('Loan Planner'!$K$3/COUNTIF($W$8:$W$107,"High"),0),0))</f>
        <v/>
      </c>
      <c r="Q95" s="41">
        <f>IF(A95="","",H95+P95)</f>
        <v/>
      </c>
      <c r="R95" s="23">
        <f>IF(A95="","",IF(F95=0,"Paid Off",IF(Q95&lt;=F95*G95/12,"Payment Too Low",IFERROR(ROUNDUP(NPER(G95/12,-Q95,F95),0),"Payment Too Low"))))</f>
        <v/>
      </c>
      <c r="S95" s="25">
        <f>IF(A95="","",IF(ISNUMBER(R95),EDATE('Loan Planner'!$B$4,R95),""))</f>
        <v/>
      </c>
      <c r="T95" s="41">
        <f>IF(A95="","",IF(ISNUMBER(R95),MAX(0,(Q95*R95)-F95),0))</f>
        <v/>
      </c>
      <c r="U95" s="26">
        <f>IF(A95="","",IF(AND(D95="Federal",L95="Yes",N95&gt;0,M95&gt;=N95),"Eligible","Not Yet Eligible"))</f>
        <v/>
      </c>
      <c r="V95" s="41">
        <f>IF(A95="","",IF(U95="Eligible",MAX(0,F95-(Q95*R95)),0))</f>
        <v/>
      </c>
      <c r="W95" s="26">
        <f>IF(A95="","",IF(D95="Private","High",IF(G95&gt;=7%,"High","Normal")))</f>
        <v/>
      </c>
      <c r="X95" s="3" t="n"/>
    </row>
    <row r="96" ht="24" customHeight="1">
      <c r="A96" s="15" t="n"/>
      <c r="B96" s="3" t="n"/>
      <c r="C96" s="3" t="n"/>
      <c r="D96" s="15" t="n"/>
      <c r="E96" s="38" t="n"/>
      <c r="F96" s="38" t="n"/>
      <c r="G96" s="16" t="n"/>
      <c r="H96" s="38" t="n"/>
      <c r="I96" s="17" t="n"/>
      <c r="J96" s="17" t="n"/>
      <c r="K96" s="3" t="n"/>
      <c r="L96" s="15" t="n"/>
      <c r="M96" s="18" t="n"/>
      <c r="N96" s="19">
        <f>IF(A96="","",IFERROR(VLOOKUP(K96,'Loan Planner'!$AA$8:$AC$13,2,FALSE),0))</f>
        <v/>
      </c>
      <c r="O96" s="40">
        <f>IF(A96="","",IFERROR(MAX(H96,ABS(PMT(G96/12,IFERROR(VLOOKUP(K96,'Loan Planner'!$AA$8:$AC$13,3,FALSE),120),F96))),H96))</f>
        <v/>
      </c>
      <c r="P96" s="40">
        <f>IF(A96="","",IF(W96="High",IFERROR('Loan Planner'!$K$3/COUNTIF($W$8:$W$107,"High"),0),0))</f>
        <v/>
      </c>
      <c r="Q96" s="40">
        <f>IF(A96="","",H96+P96)</f>
        <v/>
      </c>
      <c r="R96" s="19">
        <f>IF(A96="","",IF(F96=0,"Paid Off",IF(Q96&lt;=F96*G96/12,"Payment Too Low",IFERROR(ROUNDUP(NPER(G96/12,-Q96,F96),0),"Payment Too Low"))))</f>
        <v/>
      </c>
      <c r="S96" s="21">
        <f>IF(A96="","",IF(ISNUMBER(R96),EDATE('Loan Planner'!$B$4,R96),""))</f>
        <v/>
      </c>
      <c r="T96" s="40">
        <f>IF(A96="","",IF(ISNUMBER(R96),MAX(0,(Q96*R96)-F96),0))</f>
        <v/>
      </c>
      <c r="U96" s="22">
        <f>IF(A96="","",IF(AND(D96="Federal",L96="Yes",N96&gt;0,M96&gt;=N96),"Eligible","Not Yet Eligible"))</f>
        <v/>
      </c>
      <c r="V96" s="40">
        <f>IF(A96="","",IF(U96="Eligible",MAX(0,F96-(Q96*R96)),0))</f>
        <v/>
      </c>
      <c r="W96" s="22">
        <f>IF(A96="","",IF(D96="Private","High",IF(G96&gt;=7%,"High","Normal")))</f>
        <v/>
      </c>
      <c r="X96" s="3" t="n"/>
    </row>
    <row r="97" ht="24" customHeight="1">
      <c r="A97" s="15" t="n"/>
      <c r="B97" s="3" t="n"/>
      <c r="C97" s="3" t="n"/>
      <c r="D97" s="15" t="n"/>
      <c r="E97" s="38" t="n"/>
      <c r="F97" s="38" t="n"/>
      <c r="G97" s="16" t="n"/>
      <c r="H97" s="38" t="n"/>
      <c r="I97" s="17" t="n"/>
      <c r="J97" s="17" t="n"/>
      <c r="K97" s="3" t="n"/>
      <c r="L97" s="15" t="n"/>
      <c r="M97" s="18" t="n"/>
      <c r="N97" s="23">
        <f>IF(A97="","",IFERROR(VLOOKUP(K97,'Loan Planner'!$AA$8:$AC$13,2,FALSE),0))</f>
        <v/>
      </c>
      <c r="O97" s="41">
        <f>IF(A97="","",IFERROR(MAX(H97,ABS(PMT(G97/12,IFERROR(VLOOKUP(K97,'Loan Planner'!$AA$8:$AC$13,3,FALSE),120),F97))),H97))</f>
        <v/>
      </c>
      <c r="P97" s="41">
        <f>IF(A97="","",IF(W97="High",IFERROR('Loan Planner'!$K$3/COUNTIF($W$8:$W$107,"High"),0),0))</f>
        <v/>
      </c>
      <c r="Q97" s="41">
        <f>IF(A97="","",H97+P97)</f>
        <v/>
      </c>
      <c r="R97" s="23">
        <f>IF(A97="","",IF(F97=0,"Paid Off",IF(Q97&lt;=F97*G97/12,"Payment Too Low",IFERROR(ROUNDUP(NPER(G97/12,-Q97,F97),0),"Payment Too Low"))))</f>
        <v/>
      </c>
      <c r="S97" s="25">
        <f>IF(A97="","",IF(ISNUMBER(R97),EDATE('Loan Planner'!$B$4,R97),""))</f>
        <v/>
      </c>
      <c r="T97" s="41">
        <f>IF(A97="","",IF(ISNUMBER(R97),MAX(0,(Q97*R97)-F97),0))</f>
        <v/>
      </c>
      <c r="U97" s="26">
        <f>IF(A97="","",IF(AND(D97="Federal",L97="Yes",N97&gt;0,M97&gt;=N97),"Eligible","Not Yet Eligible"))</f>
        <v/>
      </c>
      <c r="V97" s="41">
        <f>IF(A97="","",IF(U97="Eligible",MAX(0,F97-(Q97*R97)),0))</f>
        <v/>
      </c>
      <c r="W97" s="26">
        <f>IF(A97="","",IF(D97="Private","High",IF(G97&gt;=7%,"High","Normal")))</f>
        <v/>
      </c>
      <c r="X97" s="3" t="n"/>
    </row>
    <row r="98" ht="24" customHeight="1">
      <c r="A98" s="15" t="n"/>
      <c r="B98" s="3" t="n"/>
      <c r="C98" s="3" t="n"/>
      <c r="D98" s="15" t="n"/>
      <c r="E98" s="38" t="n"/>
      <c r="F98" s="38" t="n"/>
      <c r="G98" s="16" t="n"/>
      <c r="H98" s="38" t="n"/>
      <c r="I98" s="17" t="n"/>
      <c r="J98" s="17" t="n"/>
      <c r="K98" s="3" t="n"/>
      <c r="L98" s="15" t="n"/>
      <c r="M98" s="18" t="n"/>
      <c r="N98" s="19">
        <f>IF(A98="","",IFERROR(VLOOKUP(K98,'Loan Planner'!$AA$8:$AC$13,2,FALSE),0))</f>
        <v/>
      </c>
      <c r="O98" s="40">
        <f>IF(A98="","",IFERROR(MAX(H98,ABS(PMT(G98/12,IFERROR(VLOOKUP(K98,'Loan Planner'!$AA$8:$AC$13,3,FALSE),120),F98))),H98))</f>
        <v/>
      </c>
      <c r="P98" s="40">
        <f>IF(A98="","",IF(W98="High",IFERROR('Loan Planner'!$K$3/COUNTIF($W$8:$W$107,"High"),0),0))</f>
        <v/>
      </c>
      <c r="Q98" s="40">
        <f>IF(A98="","",H98+P98)</f>
        <v/>
      </c>
      <c r="R98" s="19">
        <f>IF(A98="","",IF(F98=0,"Paid Off",IF(Q98&lt;=F98*G98/12,"Payment Too Low",IFERROR(ROUNDUP(NPER(G98/12,-Q98,F98),0),"Payment Too Low"))))</f>
        <v/>
      </c>
      <c r="S98" s="21">
        <f>IF(A98="","",IF(ISNUMBER(R98),EDATE('Loan Planner'!$B$4,R98),""))</f>
        <v/>
      </c>
      <c r="T98" s="40">
        <f>IF(A98="","",IF(ISNUMBER(R98),MAX(0,(Q98*R98)-F98),0))</f>
        <v/>
      </c>
      <c r="U98" s="22">
        <f>IF(A98="","",IF(AND(D98="Federal",L98="Yes",N98&gt;0,M98&gt;=N98),"Eligible","Not Yet Eligible"))</f>
        <v/>
      </c>
      <c r="V98" s="40">
        <f>IF(A98="","",IF(U98="Eligible",MAX(0,F98-(Q98*R98)),0))</f>
        <v/>
      </c>
      <c r="W98" s="22">
        <f>IF(A98="","",IF(D98="Private","High",IF(G98&gt;=7%,"High","Normal")))</f>
        <v/>
      </c>
      <c r="X98" s="3" t="n"/>
    </row>
    <row r="99" ht="24" customHeight="1">
      <c r="A99" s="15" t="n"/>
      <c r="B99" s="3" t="n"/>
      <c r="C99" s="3" t="n"/>
      <c r="D99" s="15" t="n"/>
      <c r="E99" s="38" t="n"/>
      <c r="F99" s="38" t="n"/>
      <c r="G99" s="16" t="n"/>
      <c r="H99" s="38" t="n"/>
      <c r="I99" s="17" t="n"/>
      <c r="J99" s="17" t="n"/>
      <c r="K99" s="3" t="n"/>
      <c r="L99" s="15" t="n"/>
      <c r="M99" s="18" t="n"/>
      <c r="N99" s="23">
        <f>IF(A99="","",IFERROR(VLOOKUP(K99,'Loan Planner'!$AA$8:$AC$13,2,FALSE),0))</f>
        <v/>
      </c>
      <c r="O99" s="41">
        <f>IF(A99="","",IFERROR(MAX(H99,ABS(PMT(G99/12,IFERROR(VLOOKUP(K99,'Loan Planner'!$AA$8:$AC$13,3,FALSE),120),F99))),H99))</f>
        <v/>
      </c>
      <c r="P99" s="41">
        <f>IF(A99="","",IF(W99="High",IFERROR('Loan Planner'!$K$3/COUNTIF($W$8:$W$107,"High"),0),0))</f>
        <v/>
      </c>
      <c r="Q99" s="41">
        <f>IF(A99="","",H99+P99)</f>
        <v/>
      </c>
      <c r="R99" s="23">
        <f>IF(A99="","",IF(F99=0,"Paid Off",IF(Q99&lt;=F99*G99/12,"Payment Too Low",IFERROR(ROUNDUP(NPER(G99/12,-Q99,F99),0),"Payment Too Low"))))</f>
        <v/>
      </c>
      <c r="S99" s="25">
        <f>IF(A99="","",IF(ISNUMBER(R99),EDATE('Loan Planner'!$B$4,R99),""))</f>
        <v/>
      </c>
      <c r="T99" s="41">
        <f>IF(A99="","",IF(ISNUMBER(R99),MAX(0,(Q99*R99)-F99),0))</f>
        <v/>
      </c>
      <c r="U99" s="26">
        <f>IF(A99="","",IF(AND(D99="Federal",L99="Yes",N99&gt;0,M99&gt;=N99),"Eligible","Not Yet Eligible"))</f>
        <v/>
      </c>
      <c r="V99" s="41">
        <f>IF(A99="","",IF(U99="Eligible",MAX(0,F99-(Q99*R99)),0))</f>
        <v/>
      </c>
      <c r="W99" s="26">
        <f>IF(A99="","",IF(D99="Private","High",IF(G99&gt;=7%,"High","Normal")))</f>
        <v/>
      </c>
      <c r="X99" s="3" t="n"/>
    </row>
    <row r="100" ht="24" customHeight="1">
      <c r="A100" s="15" t="n"/>
      <c r="B100" s="3" t="n"/>
      <c r="C100" s="3" t="n"/>
      <c r="D100" s="15" t="n"/>
      <c r="E100" s="38" t="n"/>
      <c r="F100" s="38" t="n"/>
      <c r="G100" s="16" t="n"/>
      <c r="H100" s="38" t="n"/>
      <c r="I100" s="17" t="n"/>
      <c r="J100" s="17" t="n"/>
      <c r="K100" s="3" t="n"/>
      <c r="L100" s="15" t="n"/>
      <c r="M100" s="18" t="n"/>
      <c r="N100" s="19">
        <f>IF(A100="","",IFERROR(VLOOKUP(K100,'Loan Planner'!$AA$8:$AC$13,2,FALSE),0))</f>
        <v/>
      </c>
      <c r="O100" s="40">
        <f>IF(A100="","",IFERROR(MAX(H100,ABS(PMT(G100/12,IFERROR(VLOOKUP(K100,'Loan Planner'!$AA$8:$AC$13,3,FALSE),120),F100))),H100))</f>
        <v/>
      </c>
      <c r="P100" s="40">
        <f>IF(A100="","",IF(W100="High",IFERROR('Loan Planner'!$K$3/COUNTIF($W$8:$W$107,"High"),0),0))</f>
        <v/>
      </c>
      <c r="Q100" s="40">
        <f>IF(A100="","",H100+P100)</f>
        <v/>
      </c>
      <c r="R100" s="19">
        <f>IF(A100="","",IF(F100=0,"Paid Off",IF(Q100&lt;=F100*G100/12,"Payment Too Low",IFERROR(ROUNDUP(NPER(G100/12,-Q100,F100),0),"Payment Too Low"))))</f>
        <v/>
      </c>
      <c r="S100" s="21">
        <f>IF(A100="","",IF(ISNUMBER(R100),EDATE('Loan Planner'!$B$4,R100),""))</f>
        <v/>
      </c>
      <c r="T100" s="40">
        <f>IF(A100="","",IF(ISNUMBER(R100),MAX(0,(Q100*R100)-F100),0))</f>
        <v/>
      </c>
      <c r="U100" s="22">
        <f>IF(A100="","",IF(AND(D100="Federal",L100="Yes",N100&gt;0,M100&gt;=N100),"Eligible","Not Yet Eligible"))</f>
        <v/>
      </c>
      <c r="V100" s="40">
        <f>IF(A100="","",IF(U100="Eligible",MAX(0,F100-(Q100*R100)),0))</f>
        <v/>
      </c>
      <c r="W100" s="22">
        <f>IF(A100="","",IF(D100="Private","High",IF(G100&gt;=7%,"High","Normal")))</f>
        <v/>
      </c>
      <c r="X100" s="3" t="n"/>
    </row>
    <row r="101" ht="24" customHeight="1">
      <c r="A101" s="15" t="n"/>
      <c r="B101" s="3" t="n"/>
      <c r="C101" s="3" t="n"/>
      <c r="D101" s="15" t="n"/>
      <c r="E101" s="38" t="n"/>
      <c r="F101" s="38" t="n"/>
      <c r="G101" s="16" t="n"/>
      <c r="H101" s="38" t="n"/>
      <c r="I101" s="17" t="n"/>
      <c r="J101" s="17" t="n"/>
      <c r="K101" s="3" t="n"/>
      <c r="L101" s="15" t="n"/>
      <c r="M101" s="18" t="n"/>
      <c r="N101" s="23">
        <f>IF(A101="","",IFERROR(VLOOKUP(K101,'Loan Planner'!$AA$8:$AC$13,2,FALSE),0))</f>
        <v/>
      </c>
      <c r="O101" s="41">
        <f>IF(A101="","",IFERROR(MAX(H101,ABS(PMT(G101/12,IFERROR(VLOOKUP(K101,'Loan Planner'!$AA$8:$AC$13,3,FALSE),120),F101))),H101))</f>
        <v/>
      </c>
      <c r="P101" s="41">
        <f>IF(A101="","",IF(W101="High",IFERROR('Loan Planner'!$K$3/COUNTIF($W$8:$W$107,"High"),0),0))</f>
        <v/>
      </c>
      <c r="Q101" s="41">
        <f>IF(A101="","",H101+P101)</f>
        <v/>
      </c>
      <c r="R101" s="23">
        <f>IF(A101="","",IF(F101=0,"Paid Off",IF(Q101&lt;=F101*G101/12,"Payment Too Low",IFERROR(ROUNDUP(NPER(G101/12,-Q101,F101),0),"Payment Too Low"))))</f>
        <v/>
      </c>
      <c r="S101" s="25">
        <f>IF(A101="","",IF(ISNUMBER(R101),EDATE('Loan Planner'!$B$4,R101),""))</f>
        <v/>
      </c>
      <c r="T101" s="41">
        <f>IF(A101="","",IF(ISNUMBER(R101),MAX(0,(Q101*R101)-F101),0))</f>
        <v/>
      </c>
      <c r="U101" s="26">
        <f>IF(A101="","",IF(AND(D101="Federal",L101="Yes",N101&gt;0,M101&gt;=N101),"Eligible","Not Yet Eligible"))</f>
        <v/>
      </c>
      <c r="V101" s="41">
        <f>IF(A101="","",IF(U101="Eligible",MAX(0,F101-(Q101*R101)),0))</f>
        <v/>
      </c>
      <c r="W101" s="26">
        <f>IF(A101="","",IF(D101="Private","High",IF(G101&gt;=7%,"High","Normal")))</f>
        <v/>
      </c>
      <c r="X101" s="3" t="n"/>
    </row>
    <row r="102" ht="24" customHeight="1">
      <c r="A102" s="15" t="n"/>
      <c r="B102" s="3" t="n"/>
      <c r="C102" s="3" t="n"/>
      <c r="D102" s="15" t="n"/>
      <c r="E102" s="38" t="n"/>
      <c r="F102" s="38" t="n"/>
      <c r="G102" s="16" t="n"/>
      <c r="H102" s="38" t="n"/>
      <c r="I102" s="17" t="n"/>
      <c r="J102" s="17" t="n"/>
      <c r="K102" s="3" t="n"/>
      <c r="L102" s="15" t="n"/>
      <c r="M102" s="18" t="n"/>
      <c r="N102" s="19">
        <f>IF(A102="","",IFERROR(VLOOKUP(K102,'Loan Planner'!$AA$8:$AC$13,2,FALSE),0))</f>
        <v/>
      </c>
      <c r="O102" s="40">
        <f>IF(A102="","",IFERROR(MAX(H102,ABS(PMT(G102/12,IFERROR(VLOOKUP(K102,'Loan Planner'!$AA$8:$AC$13,3,FALSE),120),F102))),H102))</f>
        <v/>
      </c>
      <c r="P102" s="40">
        <f>IF(A102="","",IF(W102="High",IFERROR('Loan Planner'!$K$3/COUNTIF($W$8:$W$107,"High"),0),0))</f>
        <v/>
      </c>
      <c r="Q102" s="40">
        <f>IF(A102="","",H102+P102)</f>
        <v/>
      </c>
      <c r="R102" s="19">
        <f>IF(A102="","",IF(F102=0,"Paid Off",IF(Q102&lt;=F102*G102/12,"Payment Too Low",IFERROR(ROUNDUP(NPER(G102/12,-Q102,F102),0),"Payment Too Low"))))</f>
        <v/>
      </c>
      <c r="S102" s="21">
        <f>IF(A102="","",IF(ISNUMBER(R102),EDATE('Loan Planner'!$B$4,R102),""))</f>
        <v/>
      </c>
      <c r="T102" s="40">
        <f>IF(A102="","",IF(ISNUMBER(R102),MAX(0,(Q102*R102)-F102),0))</f>
        <v/>
      </c>
      <c r="U102" s="22">
        <f>IF(A102="","",IF(AND(D102="Federal",L102="Yes",N102&gt;0,M102&gt;=N102),"Eligible","Not Yet Eligible"))</f>
        <v/>
      </c>
      <c r="V102" s="40">
        <f>IF(A102="","",IF(U102="Eligible",MAX(0,F102-(Q102*R102)),0))</f>
        <v/>
      </c>
      <c r="W102" s="22">
        <f>IF(A102="","",IF(D102="Private","High",IF(G102&gt;=7%,"High","Normal")))</f>
        <v/>
      </c>
      <c r="X102" s="3" t="n"/>
    </row>
    <row r="103" ht="24" customHeight="1">
      <c r="A103" s="15" t="n"/>
      <c r="B103" s="3" t="n"/>
      <c r="C103" s="3" t="n"/>
      <c r="D103" s="15" t="n"/>
      <c r="E103" s="38" t="n"/>
      <c r="F103" s="38" t="n"/>
      <c r="G103" s="16" t="n"/>
      <c r="H103" s="38" t="n"/>
      <c r="I103" s="17" t="n"/>
      <c r="J103" s="17" t="n"/>
      <c r="K103" s="3" t="n"/>
      <c r="L103" s="15" t="n"/>
      <c r="M103" s="18" t="n"/>
      <c r="N103" s="23">
        <f>IF(A103="","",IFERROR(VLOOKUP(K103,'Loan Planner'!$AA$8:$AC$13,2,FALSE),0))</f>
        <v/>
      </c>
      <c r="O103" s="41">
        <f>IF(A103="","",IFERROR(MAX(H103,ABS(PMT(G103/12,IFERROR(VLOOKUP(K103,'Loan Planner'!$AA$8:$AC$13,3,FALSE),120),F103))),H103))</f>
        <v/>
      </c>
      <c r="P103" s="41">
        <f>IF(A103="","",IF(W103="High",IFERROR('Loan Planner'!$K$3/COUNTIF($W$8:$W$107,"High"),0),0))</f>
        <v/>
      </c>
      <c r="Q103" s="41">
        <f>IF(A103="","",H103+P103)</f>
        <v/>
      </c>
      <c r="R103" s="23">
        <f>IF(A103="","",IF(F103=0,"Paid Off",IF(Q103&lt;=F103*G103/12,"Payment Too Low",IFERROR(ROUNDUP(NPER(G103/12,-Q103,F103),0),"Payment Too Low"))))</f>
        <v/>
      </c>
      <c r="S103" s="25">
        <f>IF(A103="","",IF(ISNUMBER(R103),EDATE('Loan Planner'!$B$4,R103),""))</f>
        <v/>
      </c>
      <c r="T103" s="41">
        <f>IF(A103="","",IF(ISNUMBER(R103),MAX(0,(Q103*R103)-F103),0))</f>
        <v/>
      </c>
      <c r="U103" s="26">
        <f>IF(A103="","",IF(AND(D103="Federal",L103="Yes",N103&gt;0,M103&gt;=N103),"Eligible","Not Yet Eligible"))</f>
        <v/>
      </c>
      <c r="V103" s="41">
        <f>IF(A103="","",IF(U103="Eligible",MAX(0,F103-(Q103*R103)),0))</f>
        <v/>
      </c>
      <c r="W103" s="26">
        <f>IF(A103="","",IF(D103="Private","High",IF(G103&gt;=7%,"High","Normal")))</f>
        <v/>
      </c>
      <c r="X103" s="3" t="n"/>
    </row>
    <row r="104" ht="24" customHeight="1">
      <c r="A104" s="15" t="n"/>
      <c r="B104" s="3" t="n"/>
      <c r="C104" s="3" t="n"/>
      <c r="D104" s="15" t="n"/>
      <c r="E104" s="38" t="n"/>
      <c r="F104" s="38" t="n"/>
      <c r="G104" s="16" t="n"/>
      <c r="H104" s="38" t="n"/>
      <c r="I104" s="17" t="n"/>
      <c r="J104" s="17" t="n"/>
      <c r="K104" s="3" t="n"/>
      <c r="L104" s="15" t="n"/>
      <c r="M104" s="18" t="n"/>
      <c r="N104" s="19">
        <f>IF(A104="","",IFERROR(VLOOKUP(K104,'Loan Planner'!$AA$8:$AC$13,2,FALSE),0))</f>
        <v/>
      </c>
      <c r="O104" s="40">
        <f>IF(A104="","",IFERROR(MAX(H104,ABS(PMT(G104/12,IFERROR(VLOOKUP(K104,'Loan Planner'!$AA$8:$AC$13,3,FALSE),120),F104))),H104))</f>
        <v/>
      </c>
      <c r="P104" s="40">
        <f>IF(A104="","",IF(W104="High",IFERROR('Loan Planner'!$K$3/COUNTIF($W$8:$W$107,"High"),0),0))</f>
        <v/>
      </c>
      <c r="Q104" s="40">
        <f>IF(A104="","",H104+P104)</f>
        <v/>
      </c>
      <c r="R104" s="19">
        <f>IF(A104="","",IF(F104=0,"Paid Off",IF(Q104&lt;=F104*G104/12,"Payment Too Low",IFERROR(ROUNDUP(NPER(G104/12,-Q104,F104),0),"Payment Too Low"))))</f>
        <v/>
      </c>
      <c r="S104" s="21">
        <f>IF(A104="","",IF(ISNUMBER(R104),EDATE('Loan Planner'!$B$4,R104),""))</f>
        <v/>
      </c>
      <c r="T104" s="40">
        <f>IF(A104="","",IF(ISNUMBER(R104),MAX(0,(Q104*R104)-F104),0))</f>
        <v/>
      </c>
      <c r="U104" s="22">
        <f>IF(A104="","",IF(AND(D104="Federal",L104="Yes",N104&gt;0,M104&gt;=N104),"Eligible","Not Yet Eligible"))</f>
        <v/>
      </c>
      <c r="V104" s="40">
        <f>IF(A104="","",IF(U104="Eligible",MAX(0,F104-(Q104*R104)),0))</f>
        <v/>
      </c>
      <c r="W104" s="22">
        <f>IF(A104="","",IF(D104="Private","High",IF(G104&gt;=7%,"High","Normal")))</f>
        <v/>
      </c>
      <c r="X104" s="3" t="n"/>
    </row>
    <row r="105" ht="24" customHeight="1">
      <c r="A105" s="15" t="n"/>
      <c r="B105" s="3" t="n"/>
      <c r="C105" s="3" t="n"/>
      <c r="D105" s="15" t="n"/>
      <c r="E105" s="38" t="n"/>
      <c r="F105" s="38" t="n"/>
      <c r="G105" s="16" t="n"/>
      <c r="H105" s="38" t="n"/>
      <c r="I105" s="17" t="n"/>
      <c r="J105" s="17" t="n"/>
      <c r="K105" s="3" t="n"/>
      <c r="L105" s="15" t="n"/>
      <c r="M105" s="18" t="n"/>
      <c r="N105" s="23">
        <f>IF(A105="","",IFERROR(VLOOKUP(K105,'Loan Planner'!$AA$8:$AC$13,2,FALSE),0))</f>
        <v/>
      </c>
      <c r="O105" s="41">
        <f>IF(A105="","",IFERROR(MAX(H105,ABS(PMT(G105/12,IFERROR(VLOOKUP(K105,'Loan Planner'!$AA$8:$AC$13,3,FALSE),120),F105))),H105))</f>
        <v/>
      </c>
      <c r="P105" s="41">
        <f>IF(A105="","",IF(W105="High",IFERROR('Loan Planner'!$K$3/COUNTIF($W$8:$W$107,"High"),0),0))</f>
        <v/>
      </c>
      <c r="Q105" s="41">
        <f>IF(A105="","",H105+P105)</f>
        <v/>
      </c>
      <c r="R105" s="23">
        <f>IF(A105="","",IF(F105=0,"Paid Off",IF(Q105&lt;=F105*G105/12,"Payment Too Low",IFERROR(ROUNDUP(NPER(G105/12,-Q105,F105),0),"Payment Too Low"))))</f>
        <v/>
      </c>
      <c r="S105" s="25">
        <f>IF(A105="","",IF(ISNUMBER(R105),EDATE('Loan Planner'!$B$4,R105),""))</f>
        <v/>
      </c>
      <c r="T105" s="41">
        <f>IF(A105="","",IF(ISNUMBER(R105),MAX(0,(Q105*R105)-F105),0))</f>
        <v/>
      </c>
      <c r="U105" s="26">
        <f>IF(A105="","",IF(AND(D105="Federal",L105="Yes",N105&gt;0,M105&gt;=N105),"Eligible","Not Yet Eligible"))</f>
        <v/>
      </c>
      <c r="V105" s="41">
        <f>IF(A105="","",IF(U105="Eligible",MAX(0,F105-(Q105*R105)),0))</f>
        <v/>
      </c>
      <c r="W105" s="26">
        <f>IF(A105="","",IF(D105="Private","High",IF(G105&gt;=7%,"High","Normal")))</f>
        <v/>
      </c>
      <c r="X105" s="3" t="n"/>
    </row>
    <row r="106" ht="24" customHeight="1">
      <c r="A106" s="15" t="n"/>
      <c r="B106" s="3" t="n"/>
      <c r="C106" s="3" t="n"/>
      <c r="D106" s="15" t="n"/>
      <c r="E106" s="38" t="n"/>
      <c r="F106" s="38" t="n"/>
      <c r="G106" s="16" t="n"/>
      <c r="H106" s="38" t="n"/>
      <c r="I106" s="17" t="n"/>
      <c r="J106" s="17" t="n"/>
      <c r="K106" s="3" t="n"/>
      <c r="L106" s="15" t="n"/>
      <c r="M106" s="18" t="n"/>
      <c r="N106" s="19">
        <f>IF(A106="","",IFERROR(VLOOKUP(K106,'Loan Planner'!$AA$8:$AC$13,2,FALSE),0))</f>
        <v/>
      </c>
      <c r="O106" s="40">
        <f>IF(A106="","",IFERROR(MAX(H106,ABS(PMT(G106/12,IFERROR(VLOOKUP(K106,'Loan Planner'!$AA$8:$AC$13,3,FALSE),120),F106))),H106))</f>
        <v/>
      </c>
      <c r="P106" s="40">
        <f>IF(A106="","",IF(W106="High",IFERROR('Loan Planner'!$K$3/COUNTIF($W$8:$W$107,"High"),0),0))</f>
        <v/>
      </c>
      <c r="Q106" s="40">
        <f>IF(A106="","",H106+P106)</f>
        <v/>
      </c>
      <c r="R106" s="19">
        <f>IF(A106="","",IF(F106=0,"Paid Off",IF(Q106&lt;=F106*G106/12,"Payment Too Low",IFERROR(ROUNDUP(NPER(G106/12,-Q106,F106),0),"Payment Too Low"))))</f>
        <v/>
      </c>
      <c r="S106" s="21">
        <f>IF(A106="","",IF(ISNUMBER(R106),EDATE('Loan Planner'!$B$4,R106),""))</f>
        <v/>
      </c>
      <c r="T106" s="40">
        <f>IF(A106="","",IF(ISNUMBER(R106),MAX(0,(Q106*R106)-F106),0))</f>
        <v/>
      </c>
      <c r="U106" s="22">
        <f>IF(A106="","",IF(AND(D106="Federal",L106="Yes",N106&gt;0,M106&gt;=N106),"Eligible","Not Yet Eligible"))</f>
        <v/>
      </c>
      <c r="V106" s="40">
        <f>IF(A106="","",IF(U106="Eligible",MAX(0,F106-(Q106*R106)),0))</f>
        <v/>
      </c>
      <c r="W106" s="22">
        <f>IF(A106="","",IF(D106="Private","High",IF(G106&gt;=7%,"High","Normal")))</f>
        <v/>
      </c>
      <c r="X106" s="3" t="n"/>
    </row>
    <row r="107" ht="24" customHeight="1">
      <c r="A107" s="15" t="n"/>
      <c r="B107" s="3" t="n"/>
      <c r="C107" s="3" t="n"/>
      <c r="D107" s="15" t="n"/>
      <c r="E107" s="38" t="n"/>
      <c r="F107" s="38" t="n"/>
      <c r="G107" s="16" t="n"/>
      <c r="H107" s="38" t="n"/>
      <c r="I107" s="17" t="n"/>
      <c r="J107" s="17" t="n"/>
      <c r="K107" s="3" t="n"/>
      <c r="L107" s="15" t="n"/>
      <c r="M107" s="18" t="n"/>
      <c r="N107" s="23">
        <f>IF(A107="","",IFERROR(VLOOKUP(K107,'Loan Planner'!$AA$8:$AC$13,2,FALSE),0))</f>
        <v/>
      </c>
      <c r="O107" s="41">
        <f>IF(A107="","",IFERROR(MAX(H107,ABS(PMT(G107/12,IFERROR(VLOOKUP(K107,'Loan Planner'!$AA$8:$AC$13,3,FALSE),120),F107))),H107))</f>
        <v/>
      </c>
      <c r="P107" s="41">
        <f>IF(A107="","",IF(W107="High",IFERROR('Loan Planner'!$K$3/COUNTIF($W$8:$W$107,"High"),0),0))</f>
        <v/>
      </c>
      <c r="Q107" s="41">
        <f>IF(A107="","",H107+P107)</f>
        <v/>
      </c>
      <c r="R107" s="23">
        <f>IF(A107="","",IF(F107=0,"Paid Off",IF(Q107&lt;=F107*G107/12,"Payment Too Low",IFERROR(ROUNDUP(NPER(G107/12,-Q107,F107),0),"Payment Too Low"))))</f>
        <v/>
      </c>
      <c r="S107" s="25">
        <f>IF(A107="","",IF(ISNUMBER(R107),EDATE('Loan Planner'!$B$4,R107),""))</f>
        <v/>
      </c>
      <c r="T107" s="41">
        <f>IF(A107="","",IF(ISNUMBER(R107),MAX(0,(Q107*R107)-F107),0))</f>
        <v/>
      </c>
      <c r="U107" s="26">
        <f>IF(A107="","",IF(AND(D107="Federal",L107="Yes",N107&gt;0,M107&gt;=N107),"Eligible","Not Yet Eligible"))</f>
        <v/>
      </c>
      <c r="V107" s="41">
        <f>IF(A107="","",IF(U107="Eligible",MAX(0,F107-(Q107*R107)),0))</f>
        <v/>
      </c>
      <c r="W107" s="26">
        <f>IF(A107="","",IF(D107="Private","High",IF(G107&gt;=7%,"High","Normal")))</f>
        <v/>
      </c>
      <c r="X107" s="3" t="n"/>
    </row>
  </sheetData>
  <autoFilter ref="A7:X107"/>
  <mergeCells count="1">
    <mergeCell ref="A1:X1"/>
  </mergeCells>
  <conditionalFormatting sqref="U8:U107">
    <cfRule type="expression" priority="1" dxfId="0">
      <formula>$U8="Eligible"</formula>
    </cfRule>
  </conditionalFormatting>
  <conditionalFormatting sqref="W8:W107">
    <cfRule type="expression" priority="2" dxfId="1">
      <formula>$W8="High"</formula>
    </cfRule>
  </conditionalFormatting>
  <dataValidations count="6">
    <dataValidation sqref="D8:D107" showErrorMessage="1" showInputMessage="1" allowBlank="1" type="list">
      <formula1>"Federal,Private"</formula1>
    </dataValidation>
    <dataValidation sqref="K8:K107" showErrorMessage="1" showInputMessage="1" allowBlank="1" type="list">
      <formula1>"Standard,Extended,SAVE/IDR,PAYE/IDR,PSLF,Private Fixed"</formula1>
    </dataValidation>
    <dataValidation sqref="L8:L107" showErrorMessage="1" showInputMessage="1" allowBlank="1" type="list">
      <formula1>"Yes,No"</formula1>
    </dataValidation>
    <dataValidation sqref="E8:F107 H8:H107" showErrorMessage="1" showInputMessage="1" allowBlank="1" type="decimal" operator="greaterThanOrEqual">
      <formula1>0</formula1>
    </dataValidation>
    <dataValidation sqref="G8:G107" showErrorMessage="1" showInputMessage="1" allowBlank="1" type="decimal" operator="between">
      <formula1>0</formula1>
      <formula2>1</formula2>
    </dataValidation>
    <dataValidation sqref="M8:M107" showErrorMessage="1" showInputMessage="1" allowBlank="1" type="whole" operator="between">
      <formula1>0</formula1>
      <formula2>1000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11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3" customWidth="1" min="4" max="4"/>
    <col width="18" customWidth="1" min="5" max="5"/>
    <col width="3" customWidth="1" min="6" max="6"/>
    <col width="18" customWidth="1" min="7" max="7"/>
    <col width="3" customWidth="1" min="8" max="8"/>
    <col width="16" customWidth="1" min="9" max="9"/>
    <col width="3" customWidth="1" min="19" max="19"/>
    <col width="32" customWidth="1" min="27" max="27"/>
    <col width="18" customWidth="1" min="28" max="28"/>
    <col width="14" customWidth="1" min="30" max="30"/>
    <col width="24" customWidth="1" min="31" max="31"/>
    <col width="16" customWidth="1" min="33" max="33"/>
    <col width="18" customWidth="1" min="34" max="34"/>
  </cols>
  <sheetData>
    <row r="1" ht="28" customHeight="1">
      <c r="A1" s="27" t="inlineStr">
        <is>
          <t>Student Loan Payoff and Forgiveness Dashboard</t>
        </is>
      </c>
    </row>
    <row r="2"/>
    <row r="3">
      <c r="A3" s="28" t="inlineStr">
        <is>
          <t>Total Current Balance</t>
        </is>
      </c>
      <c r="C3" s="28" t="inlineStr">
        <is>
          <t>Total Minimum Monthly Payments</t>
        </is>
      </c>
      <c r="E3" s="28" t="inlineStr">
        <is>
          <t>Total Planned Monthly Payments</t>
        </is>
      </c>
      <c r="G3" s="28" t="inlineStr">
        <is>
          <t>Average Interest Rate</t>
        </is>
      </c>
      <c r="I3" s="28" t="inlineStr">
        <is>
          <t>High-Priority Loans</t>
        </is>
      </c>
    </row>
    <row r="4">
      <c r="A4" s="39">
        <f>SUM('Loan Planner'!$F$8:$F$107)</f>
        <v/>
      </c>
      <c r="C4" s="39">
        <f>SUM('Loan Planner'!$H$8:$H$107)</f>
        <v/>
      </c>
      <c r="E4" s="39">
        <f>SUM('Loan Planner'!$Q$8:$Q$107)</f>
        <v/>
      </c>
      <c r="G4" s="29">
        <f>IFERROR(AVERAGE('Loan Planner'!$G$8:$G$107),0)</f>
        <v/>
      </c>
      <c r="I4" s="8">
        <f>COUNTIF('Loan Planner'!$W$8:$W$107,"High")</f>
        <v/>
      </c>
    </row>
    <row r="5"/>
    <row r="6">
      <c r="A6" s="28" t="inlineStr">
        <is>
          <t>Estimated Interest Remaining</t>
        </is>
      </c>
      <c r="C6" s="28" t="inlineStr">
        <is>
          <t>Federal Loans</t>
        </is>
      </c>
      <c r="E6" s="28" t="inlineStr">
        <is>
          <t>PSLF-Eligible Loans</t>
        </is>
      </c>
      <c r="G6" s="28" t="inlineStr">
        <is>
          <t>Loans Eligible for Forgiveness</t>
        </is>
      </c>
    </row>
    <row r="7">
      <c r="A7" s="39">
        <f>SUM('Loan Planner'!$T$8:$T$107)</f>
        <v/>
      </c>
      <c r="C7" s="8">
        <f>COUNTIF('Loan Planner'!$D$8:$D$107,"Federal")</f>
        <v/>
      </c>
      <c r="E7" s="8">
        <f>COUNTIF('Loan Planner'!$L$8:$L$107,"Yes")</f>
        <v/>
      </c>
      <c r="G7" s="8">
        <f>COUNTIF('Loan Planner'!$U$8:$U$107,"Eligible")</f>
        <v/>
      </c>
    </row>
    <row r="8"/>
    <row r="9">
      <c r="A9" s="30" t="inlineStr">
        <is>
          <t>Illustrative 12-Month Projected Balance</t>
        </is>
      </c>
    </row>
    <row r="10">
      <c r="A10" s="28" t="inlineStr">
        <is>
          <t>Month</t>
        </is>
      </c>
      <c r="B10" s="28" t="inlineStr">
        <is>
          <t>Projected Total Balance</t>
        </is>
      </c>
    </row>
    <row r="11">
      <c r="A11" s="22" t="n">
        <v>1</v>
      </c>
      <c r="B11" s="42">
        <f>MAX(0,$A$4-A11*MAX(0,$E$4-($A$4*($G$4/12))))</f>
        <v/>
      </c>
    </row>
    <row r="12">
      <c r="A12" s="26" t="n">
        <v>2</v>
      </c>
      <c r="B12" s="43">
        <f>MAX(0,$A$4-A12*MAX(0,$E$4-($A$4*($G$4/12))))</f>
        <v/>
      </c>
    </row>
    <row r="13">
      <c r="A13" s="22" t="n">
        <v>3</v>
      </c>
      <c r="B13" s="42">
        <f>MAX(0,$A$4-A13*MAX(0,$E$4-($A$4*($G$4/12))))</f>
        <v/>
      </c>
    </row>
    <row r="14">
      <c r="A14" s="26" t="n">
        <v>4</v>
      </c>
      <c r="B14" s="43">
        <f>MAX(0,$A$4-A14*MAX(0,$E$4-($A$4*($G$4/12))))</f>
        <v/>
      </c>
    </row>
    <row r="15">
      <c r="A15" s="22" t="n">
        <v>5</v>
      </c>
      <c r="B15" s="42">
        <f>MAX(0,$A$4-A15*MAX(0,$E$4-($A$4*($G$4/12))))</f>
        <v/>
      </c>
    </row>
    <row r="16">
      <c r="A16" s="26" t="n">
        <v>6</v>
      </c>
      <c r="B16" s="43">
        <f>MAX(0,$A$4-A16*MAX(0,$E$4-($A$4*($G$4/12))))</f>
        <v/>
      </c>
    </row>
    <row r="17">
      <c r="A17" s="22" t="n">
        <v>7</v>
      </c>
      <c r="B17" s="42">
        <f>MAX(0,$A$4-A17*MAX(0,$E$4-($A$4*($G$4/12))))</f>
        <v/>
      </c>
      <c r="AA17" s="28" t="inlineStr">
        <is>
          <t>Loan and Servicer</t>
        </is>
      </c>
      <c r="AB17" s="28" t="inlineStr">
        <is>
          <t>Current Balance</t>
        </is>
      </c>
      <c r="AD17" s="28" t="inlineStr">
        <is>
          <t>Loan ID</t>
        </is>
      </c>
      <c r="AE17" s="28" t="inlineStr">
        <is>
          <t>Estimated Interest Remaining</t>
        </is>
      </c>
      <c r="AG17" s="28" t="inlineStr">
        <is>
          <t>Loan Category</t>
        </is>
      </c>
      <c r="AH17" s="28" t="inlineStr">
        <is>
          <t>Current Balance</t>
        </is>
      </c>
    </row>
    <row r="18">
      <c r="A18" s="26" t="n">
        <v>8</v>
      </c>
      <c r="B18" s="43">
        <f>MAX(0,$A$4-A18*MAX(0,$E$4-($A$4*($G$4/12))))</f>
        <v/>
      </c>
      <c r="AA18" s="33">
        <f>IF('Loan Planner'!$A8="","",'Loan Planner'!$A8&amp;" - "&amp;'Loan Planner'!$B8)</f>
        <v/>
      </c>
      <c r="AB18" s="42">
        <f>IF('Loan Planner'!$A8="","",'Loan Planner'!$F8)</f>
        <v/>
      </c>
      <c r="AD18" s="33">
        <f>IF('Loan Planner'!$A8="","",'Loan Planner'!$A8)</f>
        <v/>
      </c>
      <c r="AE18" s="42">
        <f>IF('Loan Planner'!$A8="","",'Loan Planner'!$T8)</f>
        <v/>
      </c>
      <c r="AG18" s="22" t="inlineStr">
        <is>
          <t>Federal</t>
        </is>
      </c>
      <c r="AH18" s="42">
        <f>SUMIF('Loan Planner'!$D$8:$D$107,AG18,'Loan Planner'!$F$8:$F$107)</f>
        <v/>
      </c>
    </row>
    <row r="19">
      <c r="A19" s="22" t="n">
        <v>9</v>
      </c>
      <c r="B19" s="42">
        <f>MAX(0,$A$4-A19*MAX(0,$E$4-($A$4*($G$4/12))))</f>
        <v/>
      </c>
      <c r="AA19" s="34">
        <f>IF('Loan Planner'!$A9="","",'Loan Planner'!$A9&amp;" - "&amp;'Loan Planner'!$B9)</f>
        <v/>
      </c>
      <c r="AB19" s="43">
        <f>IF('Loan Planner'!$A9="","",'Loan Planner'!$F9)</f>
        <v/>
      </c>
      <c r="AD19" s="34">
        <f>IF('Loan Planner'!$A9="","",'Loan Planner'!$A9)</f>
        <v/>
      </c>
      <c r="AE19" s="43">
        <f>IF('Loan Planner'!$A9="","",'Loan Planner'!$T9)</f>
        <v/>
      </c>
      <c r="AG19" s="26" t="inlineStr">
        <is>
          <t>Private</t>
        </is>
      </c>
      <c r="AH19" s="43">
        <f>SUMIF('Loan Planner'!$D$8:$D$107,AG19,'Loan Planner'!$F$8:$F$107)</f>
        <v/>
      </c>
    </row>
    <row r="20">
      <c r="A20" s="26" t="n">
        <v>10</v>
      </c>
      <c r="B20" s="43">
        <f>MAX(0,$A$4-A20*MAX(0,$E$4-($A$4*($G$4/12))))</f>
        <v/>
      </c>
      <c r="AA20" s="33">
        <f>IF('Loan Planner'!$A10="","",'Loan Planner'!$A10&amp;" - "&amp;'Loan Planner'!$B10)</f>
        <v/>
      </c>
      <c r="AB20" s="42">
        <f>IF('Loan Planner'!$A10="","",'Loan Planner'!$F10)</f>
        <v/>
      </c>
      <c r="AD20" s="33">
        <f>IF('Loan Planner'!$A10="","",'Loan Planner'!$A10)</f>
        <v/>
      </c>
      <c r="AE20" s="42">
        <f>IF('Loan Planner'!$A10="","",'Loan Planner'!$T10)</f>
        <v/>
      </c>
    </row>
    <row r="21">
      <c r="A21" s="22" t="n">
        <v>11</v>
      </c>
      <c r="B21" s="42">
        <f>MAX(0,$A$4-A21*MAX(0,$E$4-($A$4*($G$4/12))))</f>
        <v/>
      </c>
      <c r="AA21" s="34">
        <f>IF('Loan Planner'!$A11="","",'Loan Planner'!$A11&amp;" - "&amp;'Loan Planner'!$B11)</f>
        <v/>
      </c>
      <c r="AB21" s="43">
        <f>IF('Loan Planner'!$A11="","",'Loan Planner'!$F11)</f>
        <v/>
      </c>
      <c r="AD21" s="34">
        <f>IF('Loan Planner'!$A11="","",'Loan Planner'!$A11)</f>
        <v/>
      </c>
      <c r="AE21" s="43">
        <f>IF('Loan Planner'!$A11="","",'Loan Planner'!$T11)</f>
        <v/>
      </c>
    </row>
    <row r="22">
      <c r="A22" s="26" t="n">
        <v>12</v>
      </c>
      <c r="B22" s="43">
        <f>MAX(0,$A$4-A22*MAX(0,$E$4-($A$4*($G$4/12))))</f>
        <v/>
      </c>
      <c r="AA22" s="33">
        <f>IF('Loan Planner'!$A12="","",'Loan Planner'!$A12&amp;" - "&amp;'Loan Planner'!$B12)</f>
        <v/>
      </c>
      <c r="AB22" s="42">
        <f>IF('Loan Planner'!$A12="","",'Loan Planner'!$F12)</f>
        <v/>
      </c>
      <c r="AD22" s="33">
        <f>IF('Loan Planner'!$A12="","",'Loan Planner'!$A12)</f>
        <v/>
      </c>
      <c r="AE22" s="42">
        <f>IF('Loan Planner'!$A12="","",'Loan Planner'!$T12)</f>
        <v/>
      </c>
    </row>
    <row r="23">
      <c r="AA23" s="34">
        <f>IF('Loan Planner'!$A13="","",'Loan Planner'!$A13&amp;" - "&amp;'Loan Planner'!$B13)</f>
        <v/>
      </c>
      <c r="AB23" s="43">
        <f>IF('Loan Planner'!$A13="","",'Loan Planner'!$F13)</f>
        <v/>
      </c>
      <c r="AD23" s="34">
        <f>IF('Loan Planner'!$A13="","",'Loan Planner'!$A13)</f>
        <v/>
      </c>
      <c r="AE23" s="43">
        <f>IF('Loan Planner'!$A13="","",'Loan Planner'!$T13)</f>
        <v/>
      </c>
    </row>
    <row r="24">
      <c r="AA24" s="33">
        <f>IF('Loan Planner'!$A14="","",'Loan Planner'!$A14&amp;" - "&amp;'Loan Planner'!$B14)</f>
        <v/>
      </c>
      <c r="AB24" s="42">
        <f>IF('Loan Planner'!$A14="","",'Loan Planner'!$F14)</f>
        <v/>
      </c>
      <c r="AD24" s="33">
        <f>IF('Loan Planner'!$A14="","",'Loan Planner'!$A14)</f>
        <v/>
      </c>
      <c r="AE24" s="42">
        <f>IF('Loan Planner'!$A14="","",'Loan Planner'!$T14)</f>
        <v/>
      </c>
    </row>
    <row r="25">
      <c r="AA25" s="34">
        <f>IF('Loan Planner'!$A15="","",'Loan Planner'!$A15&amp;" - "&amp;'Loan Planner'!$B15)</f>
        <v/>
      </c>
      <c r="AB25" s="43">
        <f>IF('Loan Planner'!$A15="","",'Loan Planner'!$F15)</f>
        <v/>
      </c>
      <c r="AD25" s="34">
        <f>IF('Loan Planner'!$A15="","",'Loan Planner'!$A15)</f>
        <v/>
      </c>
      <c r="AE25" s="43">
        <f>IF('Loan Planner'!$A15="","",'Loan Planner'!$T15)</f>
        <v/>
      </c>
    </row>
    <row r="26">
      <c r="AA26" s="33">
        <f>IF('Loan Planner'!$A16="","",'Loan Planner'!$A16&amp;" - "&amp;'Loan Planner'!$B16)</f>
        <v/>
      </c>
      <c r="AB26" s="42">
        <f>IF('Loan Planner'!$A16="","",'Loan Planner'!$F16)</f>
        <v/>
      </c>
      <c r="AD26" s="33">
        <f>IF('Loan Planner'!$A16="","",'Loan Planner'!$A16)</f>
        <v/>
      </c>
      <c r="AE26" s="42">
        <f>IF('Loan Planner'!$A16="","",'Loan Planner'!$T16)</f>
        <v/>
      </c>
    </row>
    <row r="27">
      <c r="AA27" s="34">
        <f>IF('Loan Planner'!$A17="","",'Loan Planner'!$A17&amp;" - "&amp;'Loan Planner'!$B17)</f>
        <v/>
      </c>
      <c r="AB27" s="43">
        <f>IF('Loan Planner'!$A17="","",'Loan Planner'!$F17)</f>
        <v/>
      </c>
      <c r="AD27" s="34">
        <f>IF('Loan Planner'!$A17="","",'Loan Planner'!$A17)</f>
        <v/>
      </c>
      <c r="AE27" s="43">
        <f>IF('Loan Planner'!$A17="","",'Loan Planner'!$T17)</f>
        <v/>
      </c>
    </row>
    <row r="28">
      <c r="AA28" s="33">
        <f>IF('Loan Planner'!$A18="","",'Loan Planner'!$A18&amp;" - "&amp;'Loan Planner'!$B18)</f>
        <v/>
      </c>
      <c r="AB28" s="42">
        <f>IF('Loan Planner'!$A18="","",'Loan Planner'!$F18)</f>
        <v/>
      </c>
      <c r="AD28" s="33">
        <f>IF('Loan Planner'!$A18="","",'Loan Planner'!$A18)</f>
        <v/>
      </c>
      <c r="AE28" s="42">
        <f>IF('Loan Planner'!$A18="","",'Loan Planner'!$T18)</f>
        <v/>
      </c>
    </row>
    <row r="29">
      <c r="AA29" s="34">
        <f>IF('Loan Planner'!$A19="","",'Loan Planner'!$A19&amp;" - "&amp;'Loan Planner'!$B19)</f>
        <v/>
      </c>
      <c r="AB29" s="43">
        <f>IF('Loan Planner'!$A19="","",'Loan Planner'!$F19)</f>
        <v/>
      </c>
      <c r="AD29" s="34">
        <f>IF('Loan Planner'!$A19="","",'Loan Planner'!$A19)</f>
        <v/>
      </c>
      <c r="AE29" s="43">
        <f>IF('Loan Planner'!$A19="","",'Loan Planner'!$T19)</f>
        <v/>
      </c>
    </row>
    <row r="30">
      <c r="AA30" s="33">
        <f>IF('Loan Planner'!$A20="","",'Loan Planner'!$A20&amp;" - "&amp;'Loan Planner'!$B20)</f>
        <v/>
      </c>
      <c r="AB30" s="42">
        <f>IF('Loan Planner'!$A20="","",'Loan Planner'!$F20)</f>
        <v/>
      </c>
      <c r="AD30" s="33">
        <f>IF('Loan Planner'!$A20="","",'Loan Planner'!$A20)</f>
        <v/>
      </c>
      <c r="AE30" s="42">
        <f>IF('Loan Planner'!$A20="","",'Loan Planner'!$T20)</f>
        <v/>
      </c>
    </row>
    <row r="31">
      <c r="AA31" s="34">
        <f>IF('Loan Planner'!$A21="","",'Loan Planner'!$A21&amp;" - "&amp;'Loan Planner'!$B21)</f>
        <v/>
      </c>
      <c r="AB31" s="43">
        <f>IF('Loan Planner'!$A21="","",'Loan Planner'!$F21)</f>
        <v/>
      </c>
      <c r="AD31" s="34">
        <f>IF('Loan Planner'!$A21="","",'Loan Planner'!$A21)</f>
        <v/>
      </c>
      <c r="AE31" s="43">
        <f>IF('Loan Planner'!$A21="","",'Loan Planner'!$T21)</f>
        <v/>
      </c>
    </row>
    <row r="32">
      <c r="AA32" s="33">
        <f>IF('Loan Planner'!$A22="","",'Loan Planner'!$A22&amp;" - "&amp;'Loan Planner'!$B22)</f>
        <v/>
      </c>
      <c r="AB32" s="42">
        <f>IF('Loan Planner'!$A22="","",'Loan Planner'!$F22)</f>
        <v/>
      </c>
      <c r="AD32" s="33">
        <f>IF('Loan Planner'!$A22="","",'Loan Planner'!$A22)</f>
        <v/>
      </c>
      <c r="AE32" s="42">
        <f>IF('Loan Planner'!$A22="","",'Loan Planner'!$T22)</f>
        <v/>
      </c>
    </row>
    <row r="33">
      <c r="AA33" s="34">
        <f>IF('Loan Planner'!$A23="","",'Loan Planner'!$A23&amp;" - "&amp;'Loan Planner'!$B23)</f>
        <v/>
      </c>
      <c r="AB33" s="43">
        <f>IF('Loan Planner'!$A23="","",'Loan Planner'!$F23)</f>
        <v/>
      </c>
      <c r="AD33" s="34">
        <f>IF('Loan Planner'!$A23="","",'Loan Planner'!$A23)</f>
        <v/>
      </c>
      <c r="AE33" s="43">
        <f>IF('Loan Planner'!$A23="","",'Loan Planner'!$T23)</f>
        <v/>
      </c>
    </row>
    <row r="34">
      <c r="AA34" s="33">
        <f>IF('Loan Planner'!$A24="","",'Loan Planner'!$A24&amp;" - "&amp;'Loan Planner'!$B24)</f>
        <v/>
      </c>
      <c r="AB34" s="42">
        <f>IF('Loan Planner'!$A24="","",'Loan Planner'!$F24)</f>
        <v/>
      </c>
      <c r="AD34" s="33">
        <f>IF('Loan Planner'!$A24="","",'Loan Planner'!$A24)</f>
        <v/>
      </c>
      <c r="AE34" s="42">
        <f>IF('Loan Planner'!$A24="","",'Loan Planner'!$T24)</f>
        <v/>
      </c>
    </row>
    <row r="35">
      <c r="AA35" s="34">
        <f>IF('Loan Planner'!$A25="","",'Loan Planner'!$A25&amp;" - "&amp;'Loan Planner'!$B25)</f>
        <v/>
      </c>
      <c r="AB35" s="43">
        <f>IF('Loan Planner'!$A25="","",'Loan Planner'!$F25)</f>
        <v/>
      </c>
      <c r="AD35" s="34">
        <f>IF('Loan Planner'!$A25="","",'Loan Planner'!$A25)</f>
        <v/>
      </c>
      <c r="AE35" s="43">
        <f>IF('Loan Planner'!$A25="","",'Loan Planner'!$T25)</f>
        <v/>
      </c>
    </row>
    <row r="36">
      <c r="AA36" s="33">
        <f>IF('Loan Planner'!$A26="","",'Loan Planner'!$A26&amp;" - "&amp;'Loan Planner'!$B26)</f>
        <v/>
      </c>
      <c r="AB36" s="42">
        <f>IF('Loan Planner'!$A26="","",'Loan Planner'!$F26)</f>
        <v/>
      </c>
      <c r="AD36" s="33">
        <f>IF('Loan Planner'!$A26="","",'Loan Planner'!$A26)</f>
        <v/>
      </c>
      <c r="AE36" s="42">
        <f>IF('Loan Planner'!$A26="","",'Loan Planner'!$T26)</f>
        <v/>
      </c>
    </row>
    <row r="37">
      <c r="AA37" s="34">
        <f>IF('Loan Planner'!$A27="","",'Loan Planner'!$A27&amp;" - "&amp;'Loan Planner'!$B27)</f>
        <v/>
      </c>
      <c r="AB37" s="43">
        <f>IF('Loan Planner'!$A27="","",'Loan Planner'!$F27)</f>
        <v/>
      </c>
      <c r="AD37" s="34">
        <f>IF('Loan Planner'!$A27="","",'Loan Planner'!$A27)</f>
        <v/>
      </c>
      <c r="AE37" s="43">
        <f>IF('Loan Planner'!$A27="","",'Loan Planner'!$T27)</f>
        <v/>
      </c>
    </row>
    <row r="38">
      <c r="AA38" s="33">
        <f>IF('Loan Planner'!$A28="","",'Loan Planner'!$A28&amp;" - "&amp;'Loan Planner'!$B28)</f>
        <v/>
      </c>
      <c r="AB38" s="42">
        <f>IF('Loan Planner'!$A28="","",'Loan Planner'!$F28)</f>
        <v/>
      </c>
      <c r="AD38" s="33">
        <f>IF('Loan Planner'!$A28="","",'Loan Planner'!$A28)</f>
        <v/>
      </c>
      <c r="AE38" s="42">
        <f>IF('Loan Planner'!$A28="","",'Loan Planner'!$T28)</f>
        <v/>
      </c>
    </row>
    <row r="39">
      <c r="AA39" s="34">
        <f>IF('Loan Planner'!$A29="","",'Loan Planner'!$A29&amp;" - "&amp;'Loan Planner'!$B29)</f>
        <v/>
      </c>
      <c r="AB39" s="43">
        <f>IF('Loan Planner'!$A29="","",'Loan Planner'!$F29)</f>
        <v/>
      </c>
      <c r="AD39" s="34">
        <f>IF('Loan Planner'!$A29="","",'Loan Planner'!$A29)</f>
        <v/>
      </c>
      <c r="AE39" s="43">
        <f>IF('Loan Planner'!$A29="","",'Loan Planner'!$T29)</f>
        <v/>
      </c>
    </row>
    <row r="40">
      <c r="AA40" s="33">
        <f>IF('Loan Planner'!$A30="","",'Loan Planner'!$A30&amp;" - "&amp;'Loan Planner'!$B30)</f>
        <v/>
      </c>
      <c r="AB40" s="42">
        <f>IF('Loan Planner'!$A30="","",'Loan Planner'!$F30)</f>
        <v/>
      </c>
      <c r="AD40" s="33">
        <f>IF('Loan Planner'!$A30="","",'Loan Planner'!$A30)</f>
        <v/>
      </c>
      <c r="AE40" s="42">
        <f>IF('Loan Planner'!$A30="","",'Loan Planner'!$T30)</f>
        <v/>
      </c>
    </row>
    <row r="41">
      <c r="AA41" s="34">
        <f>IF('Loan Planner'!$A31="","",'Loan Planner'!$A31&amp;" - "&amp;'Loan Planner'!$B31)</f>
        <v/>
      </c>
      <c r="AB41" s="43">
        <f>IF('Loan Planner'!$A31="","",'Loan Planner'!$F31)</f>
        <v/>
      </c>
      <c r="AD41" s="34">
        <f>IF('Loan Planner'!$A31="","",'Loan Planner'!$A31)</f>
        <v/>
      </c>
      <c r="AE41" s="43">
        <f>IF('Loan Planner'!$A31="","",'Loan Planner'!$T31)</f>
        <v/>
      </c>
    </row>
    <row r="42">
      <c r="AA42" s="33">
        <f>IF('Loan Planner'!$A32="","",'Loan Planner'!$A32&amp;" - "&amp;'Loan Planner'!$B32)</f>
        <v/>
      </c>
      <c r="AB42" s="42">
        <f>IF('Loan Planner'!$A32="","",'Loan Planner'!$F32)</f>
        <v/>
      </c>
      <c r="AD42" s="33">
        <f>IF('Loan Planner'!$A32="","",'Loan Planner'!$A32)</f>
        <v/>
      </c>
      <c r="AE42" s="42">
        <f>IF('Loan Planner'!$A32="","",'Loan Planner'!$T32)</f>
        <v/>
      </c>
    </row>
    <row r="43">
      <c r="AA43" s="34">
        <f>IF('Loan Planner'!$A33="","",'Loan Planner'!$A33&amp;" - "&amp;'Loan Planner'!$B33)</f>
        <v/>
      </c>
      <c r="AB43" s="43">
        <f>IF('Loan Planner'!$A33="","",'Loan Planner'!$F33)</f>
        <v/>
      </c>
      <c r="AD43" s="34">
        <f>IF('Loan Planner'!$A33="","",'Loan Planner'!$A33)</f>
        <v/>
      </c>
      <c r="AE43" s="43">
        <f>IF('Loan Planner'!$A33="","",'Loan Planner'!$T33)</f>
        <v/>
      </c>
    </row>
    <row r="44">
      <c r="AA44" s="33">
        <f>IF('Loan Planner'!$A34="","",'Loan Planner'!$A34&amp;" - "&amp;'Loan Planner'!$B34)</f>
        <v/>
      </c>
      <c r="AB44" s="42">
        <f>IF('Loan Planner'!$A34="","",'Loan Planner'!$F34)</f>
        <v/>
      </c>
      <c r="AD44" s="33">
        <f>IF('Loan Planner'!$A34="","",'Loan Planner'!$A34)</f>
        <v/>
      </c>
      <c r="AE44" s="42">
        <f>IF('Loan Planner'!$A34="","",'Loan Planner'!$T34)</f>
        <v/>
      </c>
    </row>
    <row r="45">
      <c r="AA45" s="34">
        <f>IF('Loan Planner'!$A35="","",'Loan Planner'!$A35&amp;" - "&amp;'Loan Planner'!$B35)</f>
        <v/>
      </c>
      <c r="AB45" s="43">
        <f>IF('Loan Planner'!$A35="","",'Loan Planner'!$F35)</f>
        <v/>
      </c>
      <c r="AD45" s="34">
        <f>IF('Loan Planner'!$A35="","",'Loan Planner'!$A35)</f>
        <v/>
      </c>
      <c r="AE45" s="43">
        <f>IF('Loan Planner'!$A35="","",'Loan Planner'!$T35)</f>
        <v/>
      </c>
    </row>
    <row r="46">
      <c r="AA46" s="33">
        <f>IF('Loan Planner'!$A36="","",'Loan Planner'!$A36&amp;" - "&amp;'Loan Planner'!$B36)</f>
        <v/>
      </c>
      <c r="AB46" s="42">
        <f>IF('Loan Planner'!$A36="","",'Loan Planner'!$F36)</f>
        <v/>
      </c>
      <c r="AD46" s="33">
        <f>IF('Loan Planner'!$A36="","",'Loan Planner'!$A36)</f>
        <v/>
      </c>
      <c r="AE46" s="42">
        <f>IF('Loan Planner'!$A36="","",'Loan Planner'!$T36)</f>
        <v/>
      </c>
    </row>
    <row r="47">
      <c r="AA47" s="34">
        <f>IF('Loan Planner'!$A37="","",'Loan Planner'!$A37&amp;" - "&amp;'Loan Planner'!$B37)</f>
        <v/>
      </c>
      <c r="AB47" s="43">
        <f>IF('Loan Planner'!$A37="","",'Loan Planner'!$F37)</f>
        <v/>
      </c>
      <c r="AD47" s="34">
        <f>IF('Loan Planner'!$A37="","",'Loan Planner'!$A37)</f>
        <v/>
      </c>
      <c r="AE47" s="43">
        <f>IF('Loan Planner'!$A37="","",'Loan Planner'!$T37)</f>
        <v/>
      </c>
    </row>
    <row r="48">
      <c r="AA48" s="33">
        <f>IF('Loan Planner'!$A38="","",'Loan Planner'!$A38&amp;" - "&amp;'Loan Planner'!$B38)</f>
        <v/>
      </c>
      <c r="AB48" s="42">
        <f>IF('Loan Planner'!$A38="","",'Loan Planner'!$F38)</f>
        <v/>
      </c>
      <c r="AD48" s="33">
        <f>IF('Loan Planner'!$A38="","",'Loan Planner'!$A38)</f>
        <v/>
      </c>
      <c r="AE48" s="42">
        <f>IF('Loan Planner'!$A38="","",'Loan Planner'!$T38)</f>
        <v/>
      </c>
    </row>
    <row r="49">
      <c r="AA49" s="34">
        <f>IF('Loan Planner'!$A39="","",'Loan Planner'!$A39&amp;" - "&amp;'Loan Planner'!$B39)</f>
        <v/>
      </c>
      <c r="AB49" s="43">
        <f>IF('Loan Planner'!$A39="","",'Loan Planner'!$F39)</f>
        <v/>
      </c>
      <c r="AD49" s="34">
        <f>IF('Loan Planner'!$A39="","",'Loan Planner'!$A39)</f>
        <v/>
      </c>
      <c r="AE49" s="43">
        <f>IF('Loan Planner'!$A39="","",'Loan Planner'!$T39)</f>
        <v/>
      </c>
    </row>
    <row r="50">
      <c r="AA50" s="33">
        <f>IF('Loan Planner'!$A40="","",'Loan Planner'!$A40&amp;" - "&amp;'Loan Planner'!$B40)</f>
        <v/>
      </c>
      <c r="AB50" s="42">
        <f>IF('Loan Planner'!$A40="","",'Loan Planner'!$F40)</f>
        <v/>
      </c>
      <c r="AD50" s="33">
        <f>IF('Loan Planner'!$A40="","",'Loan Planner'!$A40)</f>
        <v/>
      </c>
      <c r="AE50" s="42">
        <f>IF('Loan Planner'!$A40="","",'Loan Planner'!$T40)</f>
        <v/>
      </c>
    </row>
    <row r="51">
      <c r="AA51" s="34">
        <f>IF('Loan Planner'!$A41="","",'Loan Planner'!$A41&amp;" - "&amp;'Loan Planner'!$B41)</f>
        <v/>
      </c>
      <c r="AB51" s="43">
        <f>IF('Loan Planner'!$A41="","",'Loan Planner'!$F41)</f>
        <v/>
      </c>
      <c r="AD51" s="34">
        <f>IF('Loan Planner'!$A41="","",'Loan Planner'!$A41)</f>
        <v/>
      </c>
      <c r="AE51" s="43">
        <f>IF('Loan Planner'!$A41="","",'Loan Planner'!$T41)</f>
        <v/>
      </c>
    </row>
    <row r="52">
      <c r="AA52" s="33">
        <f>IF('Loan Planner'!$A42="","",'Loan Planner'!$A42&amp;" - "&amp;'Loan Planner'!$B42)</f>
        <v/>
      </c>
      <c r="AB52" s="42">
        <f>IF('Loan Planner'!$A42="","",'Loan Planner'!$F42)</f>
        <v/>
      </c>
      <c r="AD52" s="33">
        <f>IF('Loan Planner'!$A42="","",'Loan Planner'!$A42)</f>
        <v/>
      </c>
      <c r="AE52" s="42">
        <f>IF('Loan Planner'!$A42="","",'Loan Planner'!$T42)</f>
        <v/>
      </c>
    </row>
    <row r="53">
      <c r="AA53" s="34">
        <f>IF('Loan Planner'!$A43="","",'Loan Planner'!$A43&amp;" - "&amp;'Loan Planner'!$B43)</f>
        <v/>
      </c>
      <c r="AB53" s="43">
        <f>IF('Loan Planner'!$A43="","",'Loan Planner'!$F43)</f>
        <v/>
      </c>
      <c r="AD53" s="34">
        <f>IF('Loan Planner'!$A43="","",'Loan Planner'!$A43)</f>
        <v/>
      </c>
      <c r="AE53" s="43">
        <f>IF('Loan Planner'!$A43="","",'Loan Planner'!$T43)</f>
        <v/>
      </c>
    </row>
    <row r="54">
      <c r="AA54" s="33">
        <f>IF('Loan Planner'!$A44="","",'Loan Planner'!$A44&amp;" - "&amp;'Loan Planner'!$B44)</f>
        <v/>
      </c>
      <c r="AB54" s="42">
        <f>IF('Loan Planner'!$A44="","",'Loan Planner'!$F44)</f>
        <v/>
      </c>
      <c r="AD54" s="33">
        <f>IF('Loan Planner'!$A44="","",'Loan Planner'!$A44)</f>
        <v/>
      </c>
      <c r="AE54" s="42">
        <f>IF('Loan Planner'!$A44="","",'Loan Planner'!$T44)</f>
        <v/>
      </c>
    </row>
    <row r="55">
      <c r="AA55" s="34">
        <f>IF('Loan Planner'!$A45="","",'Loan Planner'!$A45&amp;" - "&amp;'Loan Planner'!$B45)</f>
        <v/>
      </c>
      <c r="AB55" s="43">
        <f>IF('Loan Planner'!$A45="","",'Loan Planner'!$F45)</f>
        <v/>
      </c>
      <c r="AD55" s="34">
        <f>IF('Loan Planner'!$A45="","",'Loan Planner'!$A45)</f>
        <v/>
      </c>
      <c r="AE55" s="43">
        <f>IF('Loan Planner'!$A45="","",'Loan Planner'!$T45)</f>
        <v/>
      </c>
    </row>
    <row r="56">
      <c r="AA56" s="33">
        <f>IF('Loan Planner'!$A46="","",'Loan Planner'!$A46&amp;" - "&amp;'Loan Planner'!$B46)</f>
        <v/>
      </c>
      <c r="AB56" s="42">
        <f>IF('Loan Planner'!$A46="","",'Loan Planner'!$F46)</f>
        <v/>
      </c>
      <c r="AD56" s="33">
        <f>IF('Loan Planner'!$A46="","",'Loan Planner'!$A46)</f>
        <v/>
      </c>
      <c r="AE56" s="42">
        <f>IF('Loan Planner'!$A46="","",'Loan Planner'!$T46)</f>
        <v/>
      </c>
    </row>
    <row r="57">
      <c r="AA57" s="34">
        <f>IF('Loan Planner'!$A47="","",'Loan Planner'!$A47&amp;" - "&amp;'Loan Planner'!$B47)</f>
        <v/>
      </c>
      <c r="AB57" s="43">
        <f>IF('Loan Planner'!$A47="","",'Loan Planner'!$F47)</f>
        <v/>
      </c>
      <c r="AD57" s="34">
        <f>IF('Loan Planner'!$A47="","",'Loan Planner'!$A47)</f>
        <v/>
      </c>
      <c r="AE57" s="43">
        <f>IF('Loan Planner'!$A47="","",'Loan Planner'!$T47)</f>
        <v/>
      </c>
    </row>
    <row r="58">
      <c r="AA58" s="33">
        <f>IF('Loan Planner'!$A48="","",'Loan Planner'!$A48&amp;" - "&amp;'Loan Planner'!$B48)</f>
        <v/>
      </c>
      <c r="AB58" s="42">
        <f>IF('Loan Planner'!$A48="","",'Loan Planner'!$F48)</f>
        <v/>
      </c>
      <c r="AD58" s="33">
        <f>IF('Loan Planner'!$A48="","",'Loan Planner'!$A48)</f>
        <v/>
      </c>
      <c r="AE58" s="42">
        <f>IF('Loan Planner'!$A48="","",'Loan Planner'!$T48)</f>
        <v/>
      </c>
    </row>
    <row r="59">
      <c r="AA59" s="34">
        <f>IF('Loan Planner'!$A49="","",'Loan Planner'!$A49&amp;" - "&amp;'Loan Planner'!$B49)</f>
        <v/>
      </c>
      <c r="AB59" s="43">
        <f>IF('Loan Planner'!$A49="","",'Loan Planner'!$F49)</f>
        <v/>
      </c>
      <c r="AD59" s="34">
        <f>IF('Loan Planner'!$A49="","",'Loan Planner'!$A49)</f>
        <v/>
      </c>
      <c r="AE59" s="43">
        <f>IF('Loan Planner'!$A49="","",'Loan Planner'!$T49)</f>
        <v/>
      </c>
    </row>
    <row r="60">
      <c r="AA60" s="33">
        <f>IF('Loan Planner'!$A50="","",'Loan Planner'!$A50&amp;" - "&amp;'Loan Planner'!$B50)</f>
        <v/>
      </c>
      <c r="AB60" s="42">
        <f>IF('Loan Planner'!$A50="","",'Loan Planner'!$F50)</f>
        <v/>
      </c>
      <c r="AD60" s="33">
        <f>IF('Loan Planner'!$A50="","",'Loan Planner'!$A50)</f>
        <v/>
      </c>
      <c r="AE60" s="42">
        <f>IF('Loan Planner'!$A50="","",'Loan Planner'!$T50)</f>
        <v/>
      </c>
    </row>
    <row r="61">
      <c r="AA61" s="34">
        <f>IF('Loan Planner'!$A51="","",'Loan Planner'!$A51&amp;" - "&amp;'Loan Planner'!$B51)</f>
        <v/>
      </c>
      <c r="AB61" s="43">
        <f>IF('Loan Planner'!$A51="","",'Loan Planner'!$F51)</f>
        <v/>
      </c>
      <c r="AD61" s="34">
        <f>IF('Loan Planner'!$A51="","",'Loan Planner'!$A51)</f>
        <v/>
      </c>
      <c r="AE61" s="43">
        <f>IF('Loan Planner'!$A51="","",'Loan Planner'!$T51)</f>
        <v/>
      </c>
    </row>
    <row r="62">
      <c r="AA62" s="33">
        <f>IF('Loan Planner'!$A52="","",'Loan Planner'!$A52&amp;" - "&amp;'Loan Planner'!$B52)</f>
        <v/>
      </c>
      <c r="AB62" s="42">
        <f>IF('Loan Planner'!$A52="","",'Loan Planner'!$F52)</f>
        <v/>
      </c>
      <c r="AD62" s="33">
        <f>IF('Loan Planner'!$A52="","",'Loan Planner'!$A52)</f>
        <v/>
      </c>
      <c r="AE62" s="42">
        <f>IF('Loan Planner'!$A52="","",'Loan Planner'!$T52)</f>
        <v/>
      </c>
    </row>
    <row r="63">
      <c r="AA63" s="34">
        <f>IF('Loan Planner'!$A53="","",'Loan Planner'!$A53&amp;" - "&amp;'Loan Planner'!$B53)</f>
        <v/>
      </c>
      <c r="AB63" s="43">
        <f>IF('Loan Planner'!$A53="","",'Loan Planner'!$F53)</f>
        <v/>
      </c>
      <c r="AD63" s="34">
        <f>IF('Loan Planner'!$A53="","",'Loan Planner'!$A53)</f>
        <v/>
      </c>
      <c r="AE63" s="43">
        <f>IF('Loan Planner'!$A53="","",'Loan Planner'!$T53)</f>
        <v/>
      </c>
    </row>
    <row r="64">
      <c r="AA64" s="33">
        <f>IF('Loan Planner'!$A54="","",'Loan Planner'!$A54&amp;" - "&amp;'Loan Planner'!$B54)</f>
        <v/>
      </c>
      <c r="AB64" s="42">
        <f>IF('Loan Planner'!$A54="","",'Loan Planner'!$F54)</f>
        <v/>
      </c>
      <c r="AD64" s="33">
        <f>IF('Loan Planner'!$A54="","",'Loan Planner'!$A54)</f>
        <v/>
      </c>
      <c r="AE64" s="42">
        <f>IF('Loan Planner'!$A54="","",'Loan Planner'!$T54)</f>
        <v/>
      </c>
    </row>
    <row r="65">
      <c r="AA65" s="34">
        <f>IF('Loan Planner'!$A55="","",'Loan Planner'!$A55&amp;" - "&amp;'Loan Planner'!$B55)</f>
        <v/>
      </c>
      <c r="AB65" s="43">
        <f>IF('Loan Planner'!$A55="","",'Loan Planner'!$F55)</f>
        <v/>
      </c>
      <c r="AD65" s="34">
        <f>IF('Loan Planner'!$A55="","",'Loan Planner'!$A55)</f>
        <v/>
      </c>
      <c r="AE65" s="43">
        <f>IF('Loan Planner'!$A55="","",'Loan Planner'!$T55)</f>
        <v/>
      </c>
    </row>
    <row r="66">
      <c r="AA66" s="33">
        <f>IF('Loan Planner'!$A56="","",'Loan Planner'!$A56&amp;" - "&amp;'Loan Planner'!$B56)</f>
        <v/>
      </c>
      <c r="AB66" s="42">
        <f>IF('Loan Planner'!$A56="","",'Loan Planner'!$F56)</f>
        <v/>
      </c>
      <c r="AD66" s="33">
        <f>IF('Loan Planner'!$A56="","",'Loan Planner'!$A56)</f>
        <v/>
      </c>
      <c r="AE66" s="42">
        <f>IF('Loan Planner'!$A56="","",'Loan Planner'!$T56)</f>
        <v/>
      </c>
    </row>
    <row r="67">
      <c r="AA67" s="34">
        <f>IF('Loan Planner'!$A57="","",'Loan Planner'!$A57&amp;" - "&amp;'Loan Planner'!$B57)</f>
        <v/>
      </c>
      <c r="AB67" s="43">
        <f>IF('Loan Planner'!$A57="","",'Loan Planner'!$F57)</f>
        <v/>
      </c>
      <c r="AD67" s="34">
        <f>IF('Loan Planner'!$A57="","",'Loan Planner'!$A57)</f>
        <v/>
      </c>
      <c r="AE67" s="43">
        <f>IF('Loan Planner'!$A57="","",'Loan Planner'!$T57)</f>
        <v/>
      </c>
    </row>
    <row r="68">
      <c r="AA68" s="33">
        <f>IF('Loan Planner'!$A58="","",'Loan Planner'!$A58&amp;" - "&amp;'Loan Planner'!$B58)</f>
        <v/>
      </c>
      <c r="AB68" s="42">
        <f>IF('Loan Planner'!$A58="","",'Loan Planner'!$F58)</f>
        <v/>
      </c>
      <c r="AD68" s="33">
        <f>IF('Loan Planner'!$A58="","",'Loan Planner'!$A58)</f>
        <v/>
      </c>
      <c r="AE68" s="42">
        <f>IF('Loan Planner'!$A58="","",'Loan Planner'!$T58)</f>
        <v/>
      </c>
    </row>
    <row r="69">
      <c r="AA69" s="34">
        <f>IF('Loan Planner'!$A59="","",'Loan Planner'!$A59&amp;" - "&amp;'Loan Planner'!$B59)</f>
        <v/>
      </c>
      <c r="AB69" s="43">
        <f>IF('Loan Planner'!$A59="","",'Loan Planner'!$F59)</f>
        <v/>
      </c>
      <c r="AD69" s="34">
        <f>IF('Loan Planner'!$A59="","",'Loan Planner'!$A59)</f>
        <v/>
      </c>
      <c r="AE69" s="43">
        <f>IF('Loan Planner'!$A59="","",'Loan Planner'!$T59)</f>
        <v/>
      </c>
    </row>
    <row r="70">
      <c r="AA70" s="33">
        <f>IF('Loan Planner'!$A60="","",'Loan Planner'!$A60&amp;" - "&amp;'Loan Planner'!$B60)</f>
        <v/>
      </c>
      <c r="AB70" s="42">
        <f>IF('Loan Planner'!$A60="","",'Loan Planner'!$F60)</f>
        <v/>
      </c>
      <c r="AD70" s="33">
        <f>IF('Loan Planner'!$A60="","",'Loan Planner'!$A60)</f>
        <v/>
      </c>
      <c r="AE70" s="42">
        <f>IF('Loan Planner'!$A60="","",'Loan Planner'!$T60)</f>
        <v/>
      </c>
    </row>
    <row r="71">
      <c r="AA71" s="34">
        <f>IF('Loan Planner'!$A61="","",'Loan Planner'!$A61&amp;" - "&amp;'Loan Planner'!$B61)</f>
        <v/>
      </c>
      <c r="AB71" s="43">
        <f>IF('Loan Planner'!$A61="","",'Loan Planner'!$F61)</f>
        <v/>
      </c>
      <c r="AD71" s="34">
        <f>IF('Loan Planner'!$A61="","",'Loan Planner'!$A61)</f>
        <v/>
      </c>
      <c r="AE71" s="43">
        <f>IF('Loan Planner'!$A61="","",'Loan Planner'!$T61)</f>
        <v/>
      </c>
    </row>
    <row r="72">
      <c r="AA72" s="33">
        <f>IF('Loan Planner'!$A62="","",'Loan Planner'!$A62&amp;" - "&amp;'Loan Planner'!$B62)</f>
        <v/>
      </c>
      <c r="AB72" s="42">
        <f>IF('Loan Planner'!$A62="","",'Loan Planner'!$F62)</f>
        <v/>
      </c>
      <c r="AD72" s="33">
        <f>IF('Loan Planner'!$A62="","",'Loan Planner'!$A62)</f>
        <v/>
      </c>
      <c r="AE72" s="42">
        <f>IF('Loan Planner'!$A62="","",'Loan Planner'!$T62)</f>
        <v/>
      </c>
    </row>
    <row r="73">
      <c r="AA73" s="34">
        <f>IF('Loan Planner'!$A63="","",'Loan Planner'!$A63&amp;" - "&amp;'Loan Planner'!$B63)</f>
        <v/>
      </c>
      <c r="AB73" s="43">
        <f>IF('Loan Planner'!$A63="","",'Loan Planner'!$F63)</f>
        <v/>
      </c>
      <c r="AD73" s="34">
        <f>IF('Loan Planner'!$A63="","",'Loan Planner'!$A63)</f>
        <v/>
      </c>
      <c r="AE73" s="43">
        <f>IF('Loan Planner'!$A63="","",'Loan Planner'!$T63)</f>
        <v/>
      </c>
    </row>
    <row r="74">
      <c r="AA74" s="33">
        <f>IF('Loan Planner'!$A64="","",'Loan Planner'!$A64&amp;" - "&amp;'Loan Planner'!$B64)</f>
        <v/>
      </c>
      <c r="AB74" s="42">
        <f>IF('Loan Planner'!$A64="","",'Loan Planner'!$F64)</f>
        <v/>
      </c>
      <c r="AD74" s="33">
        <f>IF('Loan Planner'!$A64="","",'Loan Planner'!$A64)</f>
        <v/>
      </c>
      <c r="AE74" s="42">
        <f>IF('Loan Planner'!$A64="","",'Loan Planner'!$T64)</f>
        <v/>
      </c>
    </row>
    <row r="75">
      <c r="AA75" s="34">
        <f>IF('Loan Planner'!$A65="","",'Loan Planner'!$A65&amp;" - "&amp;'Loan Planner'!$B65)</f>
        <v/>
      </c>
      <c r="AB75" s="43">
        <f>IF('Loan Planner'!$A65="","",'Loan Planner'!$F65)</f>
        <v/>
      </c>
      <c r="AD75" s="34">
        <f>IF('Loan Planner'!$A65="","",'Loan Planner'!$A65)</f>
        <v/>
      </c>
      <c r="AE75" s="43">
        <f>IF('Loan Planner'!$A65="","",'Loan Planner'!$T65)</f>
        <v/>
      </c>
    </row>
    <row r="76">
      <c r="AA76" s="33">
        <f>IF('Loan Planner'!$A66="","",'Loan Planner'!$A66&amp;" - "&amp;'Loan Planner'!$B66)</f>
        <v/>
      </c>
      <c r="AB76" s="42">
        <f>IF('Loan Planner'!$A66="","",'Loan Planner'!$F66)</f>
        <v/>
      </c>
      <c r="AD76" s="33">
        <f>IF('Loan Planner'!$A66="","",'Loan Planner'!$A66)</f>
        <v/>
      </c>
      <c r="AE76" s="42">
        <f>IF('Loan Planner'!$A66="","",'Loan Planner'!$T66)</f>
        <v/>
      </c>
    </row>
    <row r="77">
      <c r="AA77" s="34">
        <f>IF('Loan Planner'!$A67="","",'Loan Planner'!$A67&amp;" - "&amp;'Loan Planner'!$B67)</f>
        <v/>
      </c>
      <c r="AB77" s="43">
        <f>IF('Loan Planner'!$A67="","",'Loan Planner'!$F67)</f>
        <v/>
      </c>
      <c r="AD77" s="34">
        <f>IF('Loan Planner'!$A67="","",'Loan Planner'!$A67)</f>
        <v/>
      </c>
      <c r="AE77" s="43">
        <f>IF('Loan Planner'!$A67="","",'Loan Planner'!$T67)</f>
        <v/>
      </c>
    </row>
    <row r="78">
      <c r="AA78" s="33">
        <f>IF('Loan Planner'!$A68="","",'Loan Planner'!$A68&amp;" - "&amp;'Loan Planner'!$B68)</f>
        <v/>
      </c>
      <c r="AB78" s="42">
        <f>IF('Loan Planner'!$A68="","",'Loan Planner'!$F68)</f>
        <v/>
      </c>
      <c r="AD78" s="33">
        <f>IF('Loan Planner'!$A68="","",'Loan Planner'!$A68)</f>
        <v/>
      </c>
      <c r="AE78" s="42">
        <f>IF('Loan Planner'!$A68="","",'Loan Planner'!$T68)</f>
        <v/>
      </c>
    </row>
    <row r="79">
      <c r="AA79" s="34">
        <f>IF('Loan Planner'!$A69="","",'Loan Planner'!$A69&amp;" - "&amp;'Loan Planner'!$B69)</f>
        <v/>
      </c>
      <c r="AB79" s="43">
        <f>IF('Loan Planner'!$A69="","",'Loan Planner'!$F69)</f>
        <v/>
      </c>
      <c r="AD79" s="34">
        <f>IF('Loan Planner'!$A69="","",'Loan Planner'!$A69)</f>
        <v/>
      </c>
      <c r="AE79" s="43">
        <f>IF('Loan Planner'!$A69="","",'Loan Planner'!$T69)</f>
        <v/>
      </c>
    </row>
    <row r="80">
      <c r="AA80" s="33">
        <f>IF('Loan Planner'!$A70="","",'Loan Planner'!$A70&amp;" - "&amp;'Loan Planner'!$B70)</f>
        <v/>
      </c>
      <c r="AB80" s="42">
        <f>IF('Loan Planner'!$A70="","",'Loan Planner'!$F70)</f>
        <v/>
      </c>
      <c r="AD80" s="33">
        <f>IF('Loan Planner'!$A70="","",'Loan Planner'!$A70)</f>
        <v/>
      </c>
      <c r="AE80" s="42">
        <f>IF('Loan Planner'!$A70="","",'Loan Planner'!$T70)</f>
        <v/>
      </c>
    </row>
    <row r="81">
      <c r="AA81" s="34">
        <f>IF('Loan Planner'!$A71="","",'Loan Planner'!$A71&amp;" - "&amp;'Loan Planner'!$B71)</f>
        <v/>
      </c>
      <c r="AB81" s="43">
        <f>IF('Loan Planner'!$A71="","",'Loan Planner'!$F71)</f>
        <v/>
      </c>
      <c r="AD81" s="34">
        <f>IF('Loan Planner'!$A71="","",'Loan Planner'!$A71)</f>
        <v/>
      </c>
      <c r="AE81" s="43">
        <f>IF('Loan Planner'!$A71="","",'Loan Planner'!$T71)</f>
        <v/>
      </c>
    </row>
    <row r="82">
      <c r="AA82" s="33">
        <f>IF('Loan Planner'!$A72="","",'Loan Planner'!$A72&amp;" - "&amp;'Loan Planner'!$B72)</f>
        <v/>
      </c>
      <c r="AB82" s="42">
        <f>IF('Loan Planner'!$A72="","",'Loan Planner'!$F72)</f>
        <v/>
      </c>
      <c r="AD82" s="33">
        <f>IF('Loan Planner'!$A72="","",'Loan Planner'!$A72)</f>
        <v/>
      </c>
      <c r="AE82" s="42">
        <f>IF('Loan Planner'!$A72="","",'Loan Planner'!$T72)</f>
        <v/>
      </c>
    </row>
    <row r="83">
      <c r="AA83" s="34">
        <f>IF('Loan Planner'!$A73="","",'Loan Planner'!$A73&amp;" - "&amp;'Loan Planner'!$B73)</f>
        <v/>
      </c>
      <c r="AB83" s="43">
        <f>IF('Loan Planner'!$A73="","",'Loan Planner'!$F73)</f>
        <v/>
      </c>
      <c r="AD83" s="34">
        <f>IF('Loan Planner'!$A73="","",'Loan Planner'!$A73)</f>
        <v/>
      </c>
      <c r="AE83" s="43">
        <f>IF('Loan Planner'!$A73="","",'Loan Planner'!$T73)</f>
        <v/>
      </c>
    </row>
    <row r="84">
      <c r="AA84" s="33">
        <f>IF('Loan Planner'!$A74="","",'Loan Planner'!$A74&amp;" - "&amp;'Loan Planner'!$B74)</f>
        <v/>
      </c>
      <c r="AB84" s="42">
        <f>IF('Loan Planner'!$A74="","",'Loan Planner'!$F74)</f>
        <v/>
      </c>
      <c r="AD84" s="33">
        <f>IF('Loan Planner'!$A74="","",'Loan Planner'!$A74)</f>
        <v/>
      </c>
      <c r="AE84" s="42">
        <f>IF('Loan Planner'!$A74="","",'Loan Planner'!$T74)</f>
        <v/>
      </c>
    </row>
    <row r="85">
      <c r="AA85" s="34">
        <f>IF('Loan Planner'!$A75="","",'Loan Planner'!$A75&amp;" - "&amp;'Loan Planner'!$B75)</f>
        <v/>
      </c>
      <c r="AB85" s="43">
        <f>IF('Loan Planner'!$A75="","",'Loan Planner'!$F75)</f>
        <v/>
      </c>
      <c r="AD85" s="34">
        <f>IF('Loan Planner'!$A75="","",'Loan Planner'!$A75)</f>
        <v/>
      </c>
      <c r="AE85" s="43">
        <f>IF('Loan Planner'!$A75="","",'Loan Planner'!$T75)</f>
        <v/>
      </c>
    </row>
    <row r="86">
      <c r="AA86" s="33">
        <f>IF('Loan Planner'!$A76="","",'Loan Planner'!$A76&amp;" - "&amp;'Loan Planner'!$B76)</f>
        <v/>
      </c>
      <c r="AB86" s="42">
        <f>IF('Loan Planner'!$A76="","",'Loan Planner'!$F76)</f>
        <v/>
      </c>
      <c r="AD86" s="33">
        <f>IF('Loan Planner'!$A76="","",'Loan Planner'!$A76)</f>
        <v/>
      </c>
      <c r="AE86" s="42">
        <f>IF('Loan Planner'!$A76="","",'Loan Planner'!$T76)</f>
        <v/>
      </c>
    </row>
    <row r="87">
      <c r="AA87" s="34">
        <f>IF('Loan Planner'!$A77="","",'Loan Planner'!$A77&amp;" - "&amp;'Loan Planner'!$B77)</f>
        <v/>
      </c>
      <c r="AB87" s="43">
        <f>IF('Loan Planner'!$A77="","",'Loan Planner'!$F77)</f>
        <v/>
      </c>
      <c r="AD87" s="34">
        <f>IF('Loan Planner'!$A77="","",'Loan Planner'!$A77)</f>
        <v/>
      </c>
      <c r="AE87" s="43">
        <f>IF('Loan Planner'!$A77="","",'Loan Planner'!$T77)</f>
        <v/>
      </c>
    </row>
    <row r="88">
      <c r="AA88" s="33">
        <f>IF('Loan Planner'!$A78="","",'Loan Planner'!$A78&amp;" - "&amp;'Loan Planner'!$B78)</f>
        <v/>
      </c>
      <c r="AB88" s="42">
        <f>IF('Loan Planner'!$A78="","",'Loan Planner'!$F78)</f>
        <v/>
      </c>
      <c r="AD88" s="33">
        <f>IF('Loan Planner'!$A78="","",'Loan Planner'!$A78)</f>
        <v/>
      </c>
      <c r="AE88" s="42">
        <f>IF('Loan Planner'!$A78="","",'Loan Planner'!$T78)</f>
        <v/>
      </c>
    </row>
    <row r="89">
      <c r="AA89" s="34">
        <f>IF('Loan Planner'!$A79="","",'Loan Planner'!$A79&amp;" - "&amp;'Loan Planner'!$B79)</f>
        <v/>
      </c>
      <c r="AB89" s="43">
        <f>IF('Loan Planner'!$A79="","",'Loan Planner'!$F79)</f>
        <v/>
      </c>
      <c r="AD89" s="34">
        <f>IF('Loan Planner'!$A79="","",'Loan Planner'!$A79)</f>
        <v/>
      </c>
      <c r="AE89" s="43">
        <f>IF('Loan Planner'!$A79="","",'Loan Planner'!$T79)</f>
        <v/>
      </c>
    </row>
    <row r="90">
      <c r="AA90" s="33">
        <f>IF('Loan Planner'!$A80="","",'Loan Planner'!$A80&amp;" - "&amp;'Loan Planner'!$B80)</f>
        <v/>
      </c>
      <c r="AB90" s="42">
        <f>IF('Loan Planner'!$A80="","",'Loan Planner'!$F80)</f>
        <v/>
      </c>
      <c r="AD90" s="33">
        <f>IF('Loan Planner'!$A80="","",'Loan Planner'!$A80)</f>
        <v/>
      </c>
      <c r="AE90" s="42">
        <f>IF('Loan Planner'!$A80="","",'Loan Planner'!$T80)</f>
        <v/>
      </c>
    </row>
    <row r="91">
      <c r="AA91" s="34">
        <f>IF('Loan Planner'!$A81="","",'Loan Planner'!$A81&amp;" - "&amp;'Loan Planner'!$B81)</f>
        <v/>
      </c>
      <c r="AB91" s="43">
        <f>IF('Loan Planner'!$A81="","",'Loan Planner'!$F81)</f>
        <v/>
      </c>
      <c r="AD91" s="34">
        <f>IF('Loan Planner'!$A81="","",'Loan Planner'!$A81)</f>
        <v/>
      </c>
      <c r="AE91" s="43">
        <f>IF('Loan Planner'!$A81="","",'Loan Planner'!$T81)</f>
        <v/>
      </c>
    </row>
    <row r="92">
      <c r="AA92" s="33">
        <f>IF('Loan Planner'!$A82="","",'Loan Planner'!$A82&amp;" - "&amp;'Loan Planner'!$B82)</f>
        <v/>
      </c>
      <c r="AB92" s="42">
        <f>IF('Loan Planner'!$A82="","",'Loan Planner'!$F82)</f>
        <v/>
      </c>
      <c r="AD92" s="33">
        <f>IF('Loan Planner'!$A82="","",'Loan Planner'!$A82)</f>
        <v/>
      </c>
      <c r="AE92" s="42">
        <f>IF('Loan Planner'!$A82="","",'Loan Planner'!$T82)</f>
        <v/>
      </c>
    </row>
    <row r="93">
      <c r="AA93" s="34">
        <f>IF('Loan Planner'!$A83="","",'Loan Planner'!$A83&amp;" - "&amp;'Loan Planner'!$B83)</f>
        <v/>
      </c>
      <c r="AB93" s="43">
        <f>IF('Loan Planner'!$A83="","",'Loan Planner'!$F83)</f>
        <v/>
      </c>
      <c r="AD93" s="34">
        <f>IF('Loan Planner'!$A83="","",'Loan Planner'!$A83)</f>
        <v/>
      </c>
      <c r="AE93" s="43">
        <f>IF('Loan Planner'!$A83="","",'Loan Planner'!$T83)</f>
        <v/>
      </c>
    </row>
    <row r="94">
      <c r="AA94" s="33">
        <f>IF('Loan Planner'!$A84="","",'Loan Planner'!$A84&amp;" - "&amp;'Loan Planner'!$B84)</f>
        <v/>
      </c>
      <c r="AB94" s="42">
        <f>IF('Loan Planner'!$A84="","",'Loan Planner'!$F84)</f>
        <v/>
      </c>
      <c r="AD94" s="33">
        <f>IF('Loan Planner'!$A84="","",'Loan Planner'!$A84)</f>
        <v/>
      </c>
      <c r="AE94" s="42">
        <f>IF('Loan Planner'!$A84="","",'Loan Planner'!$T84)</f>
        <v/>
      </c>
    </row>
    <row r="95">
      <c r="AA95" s="34">
        <f>IF('Loan Planner'!$A85="","",'Loan Planner'!$A85&amp;" - "&amp;'Loan Planner'!$B85)</f>
        <v/>
      </c>
      <c r="AB95" s="43">
        <f>IF('Loan Planner'!$A85="","",'Loan Planner'!$F85)</f>
        <v/>
      </c>
      <c r="AD95" s="34">
        <f>IF('Loan Planner'!$A85="","",'Loan Planner'!$A85)</f>
        <v/>
      </c>
      <c r="AE95" s="43">
        <f>IF('Loan Planner'!$A85="","",'Loan Planner'!$T85)</f>
        <v/>
      </c>
    </row>
    <row r="96">
      <c r="AA96" s="33">
        <f>IF('Loan Planner'!$A86="","",'Loan Planner'!$A86&amp;" - "&amp;'Loan Planner'!$B86)</f>
        <v/>
      </c>
      <c r="AB96" s="42">
        <f>IF('Loan Planner'!$A86="","",'Loan Planner'!$F86)</f>
        <v/>
      </c>
      <c r="AD96" s="33">
        <f>IF('Loan Planner'!$A86="","",'Loan Planner'!$A86)</f>
        <v/>
      </c>
      <c r="AE96" s="42">
        <f>IF('Loan Planner'!$A86="","",'Loan Planner'!$T86)</f>
        <v/>
      </c>
    </row>
    <row r="97">
      <c r="AA97" s="34">
        <f>IF('Loan Planner'!$A87="","",'Loan Planner'!$A87&amp;" - "&amp;'Loan Planner'!$B87)</f>
        <v/>
      </c>
      <c r="AB97" s="43">
        <f>IF('Loan Planner'!$A87="","",'Loan Planner'!$F87)</f>
        <v/>
      </c>
      <c r="AD97" s="34">
        <f>IF('Loan Planner'!$A87="","",'Loan Planner'!$A87)</f>
        <v/>
      </c>
      <c r="AE97" s="43">
        <f>IF('Loan Planner'!$A87="","",'Loan Planner'!$T87)</f>
        <v/>
      </c>
    </row>
    <row r="98">
      <c r="AA98" s="33">
        <f>IF('Loan Planner'!$A88="","",'Loan Planner'!$A88&amp;" - "&amp;'Loan Planner'!$B88)</f>
        <v/>
      </c>
      <c r="AB98" s="42">
        <f>IF('Loan Planner'!$A88="","",'Loan Planner'!$F88)</f>
        <v/>
      </c>
      <c r="AD98" s="33">
        <f>IF('Loan Planner'!$A88="","",'Loan Planner'!$A88)</f>
        <v/>
      </c>
      <c r="AE98" s="42">
        <f>IF('Loan Planner'!$A88="","",'Loan Planner'!$T88)</f>
        <v/>
      </c>
    </row>
    <row r="99">
      <c r="AA99" s="34">
        <f>IF('Loan Planner'!$A89="","",'Loan Planner'!$A89&amp;" - "&amp;'Loan Planner'!$B89)</f>
        <v/>
      </c>
      <c r="AB99" s="43">
        <f>IF('Loan Planner'!$A89="","",'Loan Planner'!$F89)</f>
        <v/>
      </c>
      <c r="AD99" s="34">
        <f>IF('Loan Planner'!$A89="","",'Loan Planner'!$A89)</f>
        <v/>
      </c>
      <c r="AE99" s="43">
        <f>IF('Loan Planner'!$A89="","",'Loan Planner'!$T89)</f>
        <v/>
      </c>
    </row>
    <row r="100">
      <c r="AA100" s="33">
        <f>IF('Loan Planner'!$A90="","",'Loan Planner'!$A90&amp;" - "&amp;'Loan Planner'!$B90)</f>
        <v/>
      </c>
      <c r="AB100" s="42">
        <f>IF('Loan Planner'!$A90="","",'Loan Planner'!$F90)</f>
        <v/>
      </c>
      <c r="AD100" s="33">
        <f>IF('Loan Planner'!$A90="","",'Loan Planner'!$A90)</f>
        <v/>
      </c>
      <c r="AE100" s="42">
        <f>IF('Loan Planner'!$A90="","",'Loan Planner'!$T90)</f>
        <v/>
      </c>
    </row>
    <row r="101">
      <c r="AA101" s="34">
        <f>IF('Loan Planner'!$A91="","",'Loan Planner'!$A91&amp;" - "&amp;'Loan Planner'!$B91)</f>
        <v/>
      </c>
      <c r="AB101" s="43">
        <f>IF('Loan Planner'!$A91="","",'Loan Planner'!$F91)</f>
        <v/>
      </c>
      <c r="AD101" s="34">
        <f>IF('Loan Planner'!$A91="","",'Loan Planner'!$A91)</f>
        <v/>
      </c>
      <c r="AE101" s="43">
        <f>IF('Loan Planner'!$A91="","",'Loan Planner'!$T91)</f>
        <v/>
      </c>
    </row>
    <row r="102">
      <c r="AA102" s="33">
        <f>IF('Loan Planner'!$A92="","",'Loan Planner'!$A92&amp;" - "&amp;'Loan Planner'!$B92)</f>
        <v/>
      </c>
      <c r="AB102" s="42">
        <f>IF('Loan Planner'!$A92="","",'Loan Planner'!$F92)</f>
        <v/>
      </c>
      <c r="AD102" s="33">
        <f>IF('Loan Planner'!$A92="","",'Loan Planner'!$A92)</f>
        <v/>
      </c>
      <c r="AE102" s="42">
        <f>IF('Loan Planner'!$A92="","",'Loan Planner'!$T92)</f>
        <v/>
      </c>
    </row>
    <row r="103">
      <c r="AA103" s="34">
        <f>IF('Loan Planner'!$A93="","",'Loan Planner'!$A93&amp;" - "&amp;'Loan Planner'!$B93)</f>
        <v/>
      </c>
      <c r="AB103" s="43">
        <f>IF('Loan Planner'!$A93="","",'Loan Planner'!$F93)</f>
        <v/>
      </c>
      <c r="AD103" s="34">
        <f>IF('Loan Planner'!$A93="","",'Loan Planner'!$A93)</f>
        <v/>
      </c>
      <c r="AE103" s="43">
        <f>IF('Loan Planner'!$A93="","",'Loan Planner'!$T93)</f>
        <v/>
      </c>
    </row>
    <row r="104">
      <c r="AA104" s="33">
        <f>IF('Loan Planner'!$A94="","",'Loan Planner'!$A94&amp;" - "&amp;'Loan Planner'!$B94)</f>
        <v/>
      </c>
      <c r="AB104" s="42">
        <f>IF('Loan Planner'!$A94="","",'Loan Planner'!$F94)</f>
        <v/>
      </c>
      <c r="AD104" s="33">
        <f>IF('Loan Planner'!$A94="","",'Loan Planner'!$A94)</f>
        <v/>
      </c>
      <c r="AE104" s="42">
        <f>IF('Loan Planner'!$A94="","",'Loan Planner'!$T94)</f>
        <v/>
      </c>
    </row>
    <row r="105">
      <c r="AA105" s="34">
        <f>IF('Loan Planner'!$A95="","",'Loan Planner'!$A95&amp;" - "&amp;'Loan Planner'!$B95)</f>
        <v/>
      </c>
      <c r="AB105" s="43">
        <f>IF('Loan Planner'!$A95="","",'Loan Planner'!$F95)</f>
        <v/>
      </c>
      <c r="AD105" s="34">
        <f>IF('Loan Planner'!$A95="","",'Loan Planner'!$A95)</f>
        <v/>
      </c>
      <c r="AE105" s="43">
        <f>IF('Loan Planner'!$A95="","",'Loan Planner'!$T95)</f>
        <v/>
      </c>
    </row>
    <row r="106">
      <c r="AA106" s="33">
        <f>IF('Loan Planner'!$A96="","",'Loan Planner'!$A96&amp;" - "&amp;'Loan Planner'!$B96)</f>
        <v/>
      </c>
      <c r="AB106" s="42">
        <f>IF('Loan Planner'!$A96="","",'Loan Planner'!$F96)</f>
        <v/>
      </c>
      <c r="AD106" s="33">
        <f>IF('Loan Planner'!$A96="","",'Loan Planner'!$A96)</f>
        <v/>
      </c>
      <c r="AE106" s="42">
        <f>IF('Loan Planner'!$A96="","",'Loan Planner'!$T96)</f>
        <v/>
      </c>
    </row>
    <row r="107">
      <c r="AA107" s="34">
        <f>IF('Loan Planner'!$A97="","",'Loan Planner'!$A97&amp;" - "&amp;'Loan Planner'!$B97)</f>
        <v/>
      </c>
      <c r="AB107" s="43">
        <f>IF('Loan Planner'!$A97="","",'Loan Planner'!$F97)</f>
        <v/>
      </c>
      <c r="AD107" s="34">
        <f>IF('Loan Planner'!$A97="","",'Loan Planner'!$A97)</f>
        <v/>
      </c>
      <c r="AE107" s="43">
        <f>IF('Loan Planner'!$A97="","",'Loan Planner'!$T97)</f>
        <v/>
      </c>
    </row>
    <row r="108">
      <c r="AA108" s="33">
        <f>IF('Loan Planner'!$A98="","",'Loan Planner'!$A98&amp;" - "&amp;'Loan Planner'!$B98)</f>
        <v/>
      </c>
      <c r="AB108" s="42">
        <f>IF('Loan Planner'!$A98="","",'Loan Planner'!$F98)</f>
        <v/>
      </c>
      <c r="AD108" s="33">
        <f>IF('Loan Planner'!$A98="","",'Loan Planner'!$A98)</f>
        <v/>
      </c>
      <c r="AE108" s="42">
        <f>IF('Loan Planner'!$A98="","",'Loan Planner'!$T98)</f>
        <v/>
      </c>
    </row>
    <row r="109">
      <c r="AA109" s="34">
        <f>IF('Loan Planner'!$A99="","",'Loan Planner'!$A99&amp;" - "&amp;'Loan Planner'!$B99)</f>
        <v/>
      </c>
      <c r="AB109" s="43">
        <f>IF('Loan Planner'!$A99="","",'Loan Planner'!$F99)</f>
        <v/>
      </c>
      <c r="AD109" s="34">
        <f>IF('Loan Planner'!$A99="","",'Loan Planner'!$A99)</f>
        <v/>
      </c>
      <c r="AE109" s="43">
        <f>IF('Loan Planner'!$A99="","",'Loan Planner'!$T99)</f>
        <v/>
      </c>
    </row>
    <row r="110">
      <c r="AA110" s="33">
        <f>IF('Loan Planner'!$A100="","",'Loan Planner'!$A100&amp;" - "&amp;'Loan Planner'!$B100)</f>
        <v/>
      </c>
      <c r="AB110" s="42">
        <f>IF('Loan Planner'!$A100="","",'Loan Planner'!$F100)</f>
        <v/>
      </c>
      <c r="AD110" s="33">
        <f>IF('Loan Planner'!$A100="","",'Loan Planner'!$A100)</f>
        <v/>
      </c>
      <c r="AE110" s="42">
        <f>IF('Loan Planner'!$A100="","",'Loan Planner'!$T100)</f>
        <v/>
      </c>
    </row>
    <row r="111">
      <c r="AA111" s="34">
        <f>IF('Loan Planner'!$A101="","",'Loan Planner'!$A101&amp;" - "&amp;'Loan Planner'!$B101)</f>
        <v/>
      </c>
      <c r="AB111" s="43">
        <f>IF('Loan Planner'!$A101="","",'Loan Planner'!$F101)</f>
        <v/>
      </c>
      <c r="AD111" s="34">
        <f>IF('Loan Planner'!$A101="","",'Loan Planner'!$A101)</f>
        <v/>
      </c>
      <c r="AE111" s="43">
        <f>IF('Loan Planner'!$A101="","",'Loan Planner'!$T101)</f>
        <v/>
      </c>
    </row>
    <row r="112">
      <c r="AA112" s="33">
        <f>IF('Loan Planner'!$A102="","",'Loan Planner'!$A102&amp;" - "&amp;'Loan Planner'!$B102)</f>
        <v/>
      </c>
      <c r="AB112" s="42">
        <f>IF('Loan Planner'!$A102="","",'Loan Planner'!$F102)</f>
        <v/>
      </c>
      <c r="AD112" s="33">
        <f>IF('Loan Planner'!$A102="","",'Loan Planner'!$A102)</f>
        <v/>
      </c>
      <c r="AE112" s="42">
        <f>IF('Loan Planner'!$A102="","",'Loan Planner'!$T102)</f>
        <v/>
      </c>
    </row>
    <row r="113">
      <c r="AA113" s="34">
        <f>IF('Loan Planner'!$A103="","",'Loan Planner'!$A103&amp;" - "&amp;'Loan Planner'!$B103)</f>
        <v/>
      </c>
      <c r="AB113" s="43">
        <f>IF('Loan Planner'!$A103="","",'Loan Planner'!$F103)</f>
        <v/>
      </c>
      <c r="AD113" s="34">
        <f>IF('Loan Planner'!$A103="","",'Loan Planner'!$A103)</f>
        <v/>
      </c>
      <c r="AE113" s="43">
        <f>IF('Loan Planner'!$A103="","",'Loan Planner'!$T103)</f>
        <v/>
      </c>
    </row>
    <row r="114">
      <c r="AA114" s="33">
        <f>IF('Loan Planner'!$A104="","",'Loan Planner'!$A104&amp;" - "&amp;'Loan Planner'!$B104)</f>
        <v/>
      </c>
      <c r="AB114" s="42">
        <f>IF('Loan Planner'!$A104="","",'Loan Planner'!$F104)</f>
        <v/>
      </c>
      <c r="AD114" s="33">
        <f>IF('Loan Planner'!$A104="","",'Loan Planner'!$A104)</f>
        <v/>
      </c>
      <c r="AE114" s="42">
        <f>IF('Loan Planner'!$A104="","",'Loan Planner'!$T104)</f>
        <v/>
      </c>
    </row>
    <row r="115">
      <c r="AA115" s="34">
        <f>IF('Loan Planner'!$A105="","",'Loan Planner'!$A105&amp;" - "&amp;'Loan Planner'!$B105)</f>
        <v/>
      </c>
      <c r="AB115" s="43">
        <f>IF('Loan Planner'!$A105="","",'Loan Planner'!$F105)</f>
        <v/>
      </c>
      <c r="AD115" s="34">
        <f>IF('Loan Planner'!$A105="","",'Loan Planner'!$A105)</f>
        <v/>
      </c>
      <c r="AE115" s="43">
        <f>IF('Loan Planner'!$A105="","",'Loan Planner'!$T105)</f>
        <v/>
      </c>
    </row>
    <row r="116">
      <c r="AA116" s="33">
        <f>IF('Loan Planner'!$A106="","",'Loan Planner'!$A106&amp;" - "&amp;'Loan Planner'!$B106)</f>
        <v/>
      </c>
      <c r="AB116" s="42">
        <f>IF('Loan Planner'!$A106="","",'Loan Planner'!$F106)</f>
        <v/>
      </c>
      <c r="AD116" s="33">
        <f>IF('Loan Planner'!$A106="","",'Loan Planner'!$A106)</f>
        <v/>
      </c>
      <c r="AE116" s="42">
        <f>IF('Loan Planner'!$A106="","",'Loan Planner'!$T106)</f>
        <v/>
      </c>
    </row>
    <row r="117">
      <c r="AA117" s="34">
        <f>IF('Loan Planner'!$A107="","",'Loan Planner'!$A107&amp;" - "&amp;'Loan Planner'!$B107)</f>
        <v/>
      </c>
      <c r="AB117" s="43">
        <f>IF('Loan Planner'!$A107="","",'Loan Planner'!$F107)</f>
        <v/>
      </c>
      <c r="AD117" s="34">
        <f>IF('Loan Planner'!$A107="","",'Loan Planner'!$A107)</f>
        <v/>
      </c>
      <c r="AE117" s="43">
        <f>IF('Loan Planner'!$A107="","",'Loan Planner'!$T107)</f>
        <v/>
      </c>
    </row>
  </sheetData>
  <mergeCells count="1">
    <mergeCell ref="A1:I1"/>
  </mergeCells>
  <conditionalFormatting sqref="G7">
    <cfRule type="expression" priority="1" dxfId="0">
      <formula>G7&gt;0</formula>
    </cfRule>
  </conditionalFormatting>
  <conditionalFormatting sqref="I4">
    <cfRule type="expression" priority="2" dxfId="1">
      <formula>I4&gt;0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Student Loan Payoff and Forgiveness Planner Instructions</t>
        </is>
      </c>
    </row>
    <row r="2"/>
    <row r="3">
      <c r="A3" s="13" t="inlineStr">
        <is>
          <t>Topic</t>
        </is>
      </c>
      <c r="B3" s="13" t="inlineStr">
        <is>
          <t>Guidance</t>
        </is>
      </c>
    </row>
    <row r="4" ht="40" customHeight="1">
      <c r="A4" s="35" t="inlineStr">
        <is>
          <t>Loan Planner</t>
        </is>
      </c>
      <c r="B4" s="35" t="inlineStr">
        <is>
          <t>Enter and update loan details in the yellow cells. Calculated columns estimate payments, payoff timing, interest remaining, priority, and forgiveness status.</t>
        </is>
      </c>
    </row>
    <row r="5" ht="40" customHeight="1">
      <c r="A5" s="36" t="inlineStr">
        <is>
          <t>Yellow Cells</t>
        </is>
      </c>
      <c r="B5" s="36" t="inlineStr">
        <is>
          <t>Yellow cells are user inputs. Update balances, interest rates, servicers, repayment plans, qualifying payments, and notes regularly.</t>
        </is>
      </c>
    </row>
    <row r="6" ht="40" customHeight="1">
      <c r="A6" s="35" t="inlineStr">
        <is>
          <t>Borrower Inputs</t>
        </is>
      </c>
      <c r="B6" s="35" t="inlineStr">
        <is>
          <t>Update annual gross income, filing status, family size, planning date, and extra monthly payment when your circumstances change.</t>
        </is>
      </c>
    </row>
    <row r="7" ht="40" customHeight="1">
      <c r="A7" s="36" t="inlineStr">
        <is>
          <t>Extra Payments</t>
        </is>
      </c>
      <c r="B7" s="36" t="inlineStr">
        <is>
          <t>The extra monthly payment is allocated across loans marked High priority. Review the allocation and payment strategy before making changes.</t>
        </is>
      </c>
    </row>
    <row r="8" ht="40" customHeight="1">
      <c r="A8" s="35" t="inlineStr">
        <is>
          <t>Forgiveness Estimates</t>
        </is>
      </c>
      <c r="B8" s="35" t="inlineStr">
        <is>
          <t>Forgiveness calculations are estimates only and do not guarantee eligibility, approval, discharge, or a specific payoff result.</t>
        </is>
      </c>
    </row>
    <row r="9" ht="40" customHeight="1">
      <c r="A9" s="36" t="inlineStr">
        <is>
          <t>PSLF</t>
        </is>
      </c>
      <c r="B9" s="36" t="inlineStr">
        <is>
          <t>PSLF generally requires qualifying federal Direct Loans, an eligible employer, qualifying payments, and applicable repayment-plan requirements.</t>
        </is>
      </c>
    </row>
    <row r="10" ht="40" customHeight="1">
      <c r="A10" s="35" t="inlineStr">
        <is>
          <t>Private Loans</t>
        </is>
      </c>
      <c r="B10" s="35" t="inlineStr">
        <is>
          <t>Private loans are generally not eligible for federal forgiveness programs. Review refinance options and lender terms carefully.</t>
        </is>
      </c>
    </row>
    <row r="11" ht="40" customHeight="1">
      <c r="A11" s="36" t="inlineStr">
        <is>
          <t>Verification</t>
        </is>
      </c>
      <c r="B11" s="36" t="inlineStr">
        <is>
          <t>Verify current rules with Federal Student Aid, the loan servicer, and a qualified tax professional before relying on estimates.</t>
        </is>
      </c>
    </row>
    <row r="12" ht="40" customHeight="1">
      <c r="A12" s="35" t="inlineStr">
        <is>
          <t>Tax Considerations</t>
        </is>
      </c>
      <c r="B12" s="35" t="inlineStr">
        <is>
          <t>Review whether forgiven amounts may create federal or state tax consequences based on current law and your individual situation.</t>
        </is>
      </c>
    </row>
    <row r="13" ht="40" customHeight="1">
      <c r="A13" s="36" t="inlineStr">
        <is>
          <t>Dashboard</t>
        </is>
      </c>
      <c r="B13" s="36" t="inlineStr">
        <is>
          <t>Use the Dashboard to review balances, payments, interest estimates, priority counts, and illustrative 12-month balance trends.</t>
        </is>
      </c>
    </row>
    <row r="14">
      <c r="A14" s="37" t="inlineStr">
        <is>
          <t>Planning Date</t>
        </is>
      </c>
      <c r="B14" s="37" t="inlineStr">
        <is>
          <t>09/06/2026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2026-09-06T20:25:47Z</dcterms:created>
  <dcterms:modified xmlns:dcterms="http://purl.org/dc/terms/" xmlns:xsi="http://www.w3.org/2001/XMLSchema-instance" xsi:type="dcterms:W3CDTF">2026-09-06T20:25:47Z</dcterms:modified>
</cp:coreProperties>
</file>