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4.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Equipment Register" sheetId="1" state="visible" r:id="rId1"/>
    <sheet xmlns:r="http://schemas.openxmlformats.org/officeDocument/2006/relationships" name="Depreciation Schedule" sheetId="2" state="visible" r:id="rId2"/>
    <sheet xmlns:r="http://schemas.openxmlformats.org/officeDocument/2006/relationships" name="Dashboard" sheetId="3" state="visible" r:id="rId3"/>
    <sheet xmlns:r="http://schemas.openxmlformats.org/officeDocument/2006/relationships" name="Instructions" sheetId="4" state="visible" r:id="rId4"/>
  </sheets>
  <definedNames/>
  <calcPr calcId="124519" fullCalcOnLoad="1"/>
</workbook>
</file>

<file path=xl/styles.xml><?xml version="1.0" encoding="utf-8"?>
<styleSheet xmlns="http://schemas.openxmlformats.org/spreadsheetml/2006/main">
  <numFmts count="3">
    <numFmt numFmtId="164" formatCode="&quot;$&quot;#,##0.00"/>
    <numFmt numFmtId="165" formatCode="MM/DD/YYYY"/>
    <numFmt numFmtId="166" formatCode="0&quot;-Year&quot;"/>
  </numFmts>
  <fonts count="11">
    <font>
      <name val="Calibri"/>
      <family val="2"/>
      <color theme="1"/>
      <sz val="11"/>
      <scheme val="minor"/>
    </font>
    <font>
      <name val="Calibri"/>
      <b val="1"/>
      <color rgb="000F766E"/>
      <sz val="15"/>
    </font>
    <font>
      <name val="Calibri"/>
      <b val="1"/>
      <color rgb="00374151"/>
      <sz val="10"/>
    </font>
    <font>
      <name val="Calibri"/>
      <b val="1"/>
      <color rgb="00FFFFFF"/>
      <sz val="11"/>
    </font>
    <font>
      <b val="1"/>
    </font>
    <font>
      <name val="Calibri"/>
      <b val="1"/>
      <color rgb="00FFFFFF"/>
      <sz val="10"/>
    </font>
    <font>
      <b val="1"/>
      <color rgb="000F766E"/>
      <sz val="12"/>
    </font>
    <font>
      <b val="1"/>
      <color rgb="000F766E"/>
    </font>
    <font>
      <b val="1"/>
      <sz val="11"/>
    </font>
    <font>
      <b val="1"/>
      <color rgb="000F766E"/>
      <sz val="11"/>
    </font>
    <font>
      <sz val="10"/>
    </font>
  </fonts>
  <fills count="8">
    <fill>
      <patternFill/>
    </fill>
    <fill>
      <patternFill patternType="gray125"/>
    </fill>
    <fill>
      <patternFill patternType="solid">
        <fgColor rgb="00FFFBEB"/>
        <bgColor rgb="00FFFBEB"/>
      </patternFill>
    </fill>
    <fill>
      <patternFill patternType="solid">
        <fgColor rgb="000F766E"/>
        <bgColor rgb="000F766E"/>
      </patternFill>
    </fill>
    <fill>
      <patternFill patternType="solid">
        <fgColor rgb="00F0FDFA"/>
        <bgColor rgb="00F0FDFA"/>
      </patternFill>
    </fill>
    <fill>
      <patternFill patternType="solid">
        <fgColor rgb="00FFFFFF"/>
        <bgColor rgb="00FFFFFF"/>
      </patternFill>
    </fill>
    <fill>
      <patternFill patternType="solid">
        <fgColor rgb="00CCFBF1"/>
        <bgColor rgb="00CCFBF1"/>
      </patternFill>
    </fill>
    <fill>
      <patternFill patternType="solid">
        <fgColor rgb="0014B8A6"/>
        <bgColor rgb="0014B8A6"/>
      </patternFill>
    </fill>
  </fills>
  <borders count="2">
    <border>
      <left/>
      <right/>
      <top/>
      <bottom/>
      <diagonal/>
    </border>
    <border>
      <left style="thin">
        <color rgb="00D1D5DB"/>
      </left>
      <right style="thin">
        <color rgb="00D1D5DB"/>
      </right>
      <top style="thin">
        <color rgb="00D1D5DB"/>
      </top>
      <bottom style="thin">
        <color rgb="00D1D5DB"/>
      </bottom>
    </border>
  </borders>
  <cellStyleXfs count="1">
    <xf numFmtId="0" fontId="0" fillId="0" borderId="0"/>
  </cellStyleXfs>
  <cellXfs count="39">
    <xf numFmtId="0" fontId="0" fillId="0" borderId="0" pivotButton="0" quotePrefix="0" xfId="0"/>
    <xf numFmtId="0" fontId="1" fillId="0" borderId="0" applyAlignment="1" pivotButton="0" quotePrefix="0" xfId="0">
      <alignment horizontal="left" vertical="center"/>
    </xf>
    <xf numFmtId="0" fontId="2" fillId="0" borderId="0" pivotButton="0" quotePrefix="0" xfId="0"/>
    <xf numFmtId="164" fontId="0" fillId="2" borderId="1" pivotButton="0" quotePrefix="0" xfId="0"/>
    <xf numFmtId="10" fontId="0" fillId="2" borderId="1" pivotButton="0" quotePrefix="0" xfId="0"/>
    <xf numFmtId="0" fontId="3" fillId="3" borderId="1" applyAlignment="1" pivotButton="0" quotePrefix="0" xfId="0">
      <alignment horizontal="center" vertical="center" wrapText="1"/>
    </xf>
    <xf numFmtId="0" fontId="5" fillId="7" borderId="1" pivotButton="0" quotePrefix="0" xfId="0"/>
    <xf numFmtId="0" fontId="0" fillId="4" borderId="1" applyAlignment="1" pivotButton="0" quotePrefix="0" xfId="0">
      <alignment horizontal="center" vertical="center" wrapText="1"/>
    </xf>
    <xf numFmtId="0" fontId="0" fillId="4" borderId="1" pivotButton="0" quotePrefix="0" xfId="0"/>
    <xf numFmtId="165" fontId="0" fillId="4" borderId="1" applyAlignment="1" pivotButton="0" quotePrefix="0" xfId="0">
      <alignment horizontal="center" vertical="center" wrapText="1"/>
    </xf>
    <xf numFmtId="164" fontId="0" fillId="4" borderId="1" pivotButton="0" quotePrefix="0" xfId="0"/>
    <xf numFmtId="10" fontId="0" fillId="4" borderId="1" applyAlignment="1" pivotButton="0" quotePrefix="0" xfId="0">
      <alignment horizontal="center" vertical="center" wrapText="1"/>
    </xf>
    <xf numFmtId="0" fontId="0" fillId="0" borderId="1" pivotButton="0" quotePrefix="0" xfId="0"/>
    <xf numFmtId="10" fontId="0" fillId="0" borderId="1" pivotButton="0" quotePrefix="0" xfId="0"/>
    <xf numFmtId="0" fontId="0" fillId="5" borderId="1" applyAlignment="1" pivotButton="0" quotePrefix="0" xfId="0">
      <alignment horizontal="center" vertical="center" wrapText="1"/>
    </xf>
    <xf numFmtId="0" fontId="0" fillId="5" borderId="1" pivotButton="0" quotePrefix="0" xfId="0"/>
    <xf numFmtId="165" fontId="0" fillId="5" borderId="1" applyAlignment="1" pivotButton="0" quotePrefix="0" xfId="0">
      <alignment horizontal="center" vertical="center" wrapText="1"/>
    </xf>
    <xf numFmtId="164" fontId="0" fillId="5" borderId="1" pivotButton="0" quotePrefix="0" xfId="0"/>
    <xf numFmtId="10" fontId="0" fillId="5" borderId="1" applyAlignment="1" pivotButton="0" quotePrefix="0" xfId="0">
      <alignment horizontal="center" vertical="center" wrapText="1"/>
    </xf>
    <xf numFmtId="0" fontId="0" fillId="6" borderId="1" pivotButton="0" quotePrefix="0" xfId="0"/>
    <xf numFmtId="0" fontId="4" fillId="6" borderId="1" pivotButton="0" quotePrefix="0" xfId="0"/>
    <xf numFmtId="164" fontId="4" fillId="6" borderId="1" pivotButton="0" quotePrefix="0" xfId="0"/>
    <xf numFmtId="10" fontId="4" fillId="6" borderId="1" pivotButton="0" quotePrefix="0" xfId="0"/>
    <xf numFmtId="0" fontId="6" fillId="0" borderId="0" pivotButton="0" quotePrefix="0" xfId="0"/>
    <xf numFmtId="164" fontId="4" fillId="0" borderId="1" pivotButton="0" quotePrefix="0" xfId="0"/>
    <xf numFmtId="0" fontId="4" fillId="0" borderId="1" pivotButton="0" quotePrefix="0" xfId="0"/>
    <xf numFmtId="0" fontId="1" fillId="0" borderId="0" pivotButton="0" quotePrefix="0" xfId="0"/>
    <xf numFmtId="0" fontId="7" fillId="0" borderId="0" pivotButton="0" quotePrefix="0" xfId="0"/>
    <xf numFmtId="0" fontId="5" fillId="7" borderId="1" applyAlignment="1" pivotButton="0" quotePrefix="0" xfId="0">
      <alignment horizontal="center" vertical="center" wrapText="1"/>
    </xf>
    <xf numFmtId="166" fontId="5" fillId="7" borderId="1" applyAlignment="1" pivotButton="0" quotePrefix="0" xfId="0">
      <alignment horizontal="center" vertical="center" wrapText="1"/>
    </xf>
    <xf numFmtId="0" fontId="0" fillId="0" borderId="1" applyAlignment="1" pivotButton="0" quotePrefix="0" xfId="0">
      <alignment horizontal="center" vertical="center" wrapText="1"/>
    </xf>
    <xf numFmtId="10" fontId="0" fillId="0" borderId="1" applyAlignment="1" pivotButton="0" quotePrefix="0" xfId="0">
      <alignment horizontal="center" vertical="center" wrapText="1"/>
    </xf>
    <xf numFmtId="0" fontId="2" fillId="0" borderId="1" pivotButton="0" quotePrefix="0" xfId="0"/>
    <xf numFmtId="164" fontId="8" fillId="4" borderId="1" pivotButton="0" quotePrefix="0" xfId="0"/>
    <xf numFmtId="10" fontId="8" fillId="4" borderId="1" pivotButton="0" quotePrefix="0" xfId="0"/>
    <xf numFmtId="0" fontId="5" fillId="7" borderId="0" pivotButton="0" quotePrefix="0" xfId="0"/>
    <xf numFmtId="164" fontId="0" fillId="0" borderId="1" pivotButton="0" quotePrefix="0" xfId="0"/>
    <xf numFmtId="0" fontId="9" fillId="0" borderId="1" applyAlignment="1" pivotButton="0" quotePrefix="0" xfId="0">
      <alignment vertical="top"/>
    </xf>
    <xf numFmtId="0" fontId="10" fillId="0" borderId="1" applyAlignment="1" pivotButton="0" quotePrefix="0" xfId="0">
      <alignment vertical="top" wrapText="1"/>
    </xf>
  </cellXfs>
  <cellStyles count="1">
    <cellStyle name="Normal" xfId="0" builtinId="0" hidden="0"/>
  </cellStyles>
  <dxfs count="2">
    <dxf>
      <font>
        <b val="1"/>
        <color rgb="00DC2626"/>
      </font>
      <fill>
        <patternFill patternType="solid">
          <fgColor rgb="00FEE2E2"/>
          <bgColor rgb="00FEE2E2"/>
        </patternFill>
      </fill>
    </dxf>
    <dxf>
      <font>
        <b val="1"/>
        <color rgb="0022C55E"/>
      </font>
      <fill>
        <patternFill patternType="solid">
          <fgColor rgb="00DCFCE7"/>
          <bgColor rgb="00DCFCE7"/>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Total Year 1 Deduction by Asset</a:t>
            </a:r>
          </a:p>
        </rich>
      </tx>
    </title>
    <plotArea>
      <barChart>
        <barDir val="col"/>
        <grouping val="clustered"/>
        <ser>
          <idx val="0"/>
          <order val="0"/>
          <tx>
            <strRef>
              <f>'Dashboard'!B30</f>
            </strRef>
          </tx>
          <spPr>
            <a:solidFill xmlns:a="http://schemas.openxmlformats.org/drawingml/2006/main">
              <a:srgbClr val="0F766E"/>
            </a:solidFill>
            <a:ln xmlns:a="http://schemas.openxmlformats.org/drawingml/2006/main">
              <a:prstDash val="solid"/>
            </a:ln>
          </spPr>
          <cat>
            <numRef>
              <f>'Dashboard'!$A$31:$A$39</f>
            </numRef>
          </cat>
          <val>
            <numRef>
              <f>'Dashboard'!$B$31:$B$39</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Asset</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Deduction ($)</a:t>
                </a:r>
              </a:p>
            </rich>
          </tx>
        </title>
        <majorTickMark val="none"/>
        <minorTickMark val="none"/>
        <crossAx val="10"/>
      </valAx>
    </plotArea>
    <legend>
      <legendPos val="r"/>
    </legend>
    <plotVisOnly val="1"/>
    <dispBlanksAs val="gap"/>
  </chart>
</chartSpace>
</file>

<file path=xl/charts/chart2.xml><?xml version="1.0" encoding="utf-8"?>
<chartSpace xmlns="http://schemas.openxmlformats.org/drawingml/2006/chart">
  <chart>
    <title>
      <tx>
        <rich>
          <a:bodyPr xmlns:a="http://schemas.openxmlformats.org/drawingml/2006/main"/>
          <a:p xmlns:a="http://schemas.openxmlformats.org/drawingml/2006/main">
            <a:pPr>
              <a:defRPr/>
            </a:pPr>
            <a:r>
              <a:t>Deduction Composition</a:t>
            </a:r>
          </a:p>
        </rich>
      </tx>
    </title>
    <plotArea>
      <pieChart>
        <varyColors val="1"/>
        <ser>
          <idx val="0"/>
          <order val="0"/>
          <tx>
            <strRef>
              <f>'Dashboard'!B14</f>
            </strRef>
          </tx>
          <spPr>
            <a:ln xmlns:a="http://schemas.openxmlformats.org/drawingml/2006/main">
              <a:prstDash val="solid"/>
            </a:ln>
          </spPr>
          <cat>
            <numRef>
              <f>'Dashboard'!$A$15:$A$17</f>
            </numRef>
          </cat>
          <val>
            <numRef>
              <f>'Dashboard'!$B$15:$B$17</f>
            </numRef>
          </val>
        </ser>
        <firstSliceAng val="0"/>
      </pieChart>
    </plotArea>
    <legend>
      <legendPos val="r"/>
    </legend>
    <plotVisOnly val="1"/>
    <dispBlanksAs val="gap"/>
  </chart>
</chartSpace>
</file>

<file path=xl/charts/chart3.xml><?xml version="1.0" encoding="utf-8"?>
<chartSpace xmlns="http://schemas.openxmlformats.org/drawingml/2006/chart">
  <chart>
    <title>
      <tx>
        <rich>
          <a:bodyPr xmlns:a="http://schemas.openxmlformats.org/drawingml/2006/main"/>
          <a:p xmlns:a="http://schemas.openxmlformats.org/drawingml/2006/main">
            <a:pPr>
              <a:defRPr/>
            </a:pPr>
            <a:r>
              <a:t>Portfolio MACRS Depreciation Over 6 Years</a:t>
            </a:r>
          </a:p>
        </rich>
      </tx>
    </title>
    <plotArea>
      <lineChart>
        <grouping val="standard"/>
        <ser>
          <idx val="0"/>
          <order val="0"/>
          <tx>
            <strRef>
              <f>'Dashboard'!B21</f>
            </strRef>
          </tx>
          <spPr>
            <a:ln xmlns:a="http://schemas.openxmlformats.org/drawingml/2006/main" w="25000">
              <a:prstDash val="solid"/>
            </a:ln>
          </spPr>
          <marker>
            <symbol val="none"/>
            <spPr>
              <a:ln xmlns:a="http://schemas.openxmlformats.org/drawingml/2006/main">
                <a:prstDash val="solid"/>
              </a:ln>
            </spPr>
          </marker>
          <cat>
            <numRef>
              <f>'Dashboard'!$A$22:$A$27</f>
            </numRef>
          </cat>
          <val>
            <numRef>
              <f>'Dashboard'!$B$22:$B$27</f>
            </numRef>
          </val>
        </ser>
        <axId val="10"/>
        <axId val="100"/>
      </lineChart>
      <catAx>
        <axId val="10"/>
        <scaling>
          <orientation val="minMax"/>
        </scaling>
        <axPos val="l"/>
        <title>
          <tx>
            <rich>
              <a:bodyPr xmlns:a="http://schemas.openxmlformats.org/drawingml/2006/main"/>
              <a:p xmlns:a="http://schemas.openxmlformats.org/drawingml/2006/main">
                <a:pPr>
                  <a:defRPr/>
                </a:pPr>
                <a:r>
                  <a:t>Year</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Deduction ($)</a:t>
                </a:r>
              </a:p>
            </rich>
          </tx>
        </title>
        <majorTickMark val="none"/>
        <minorTickMark val="none"/>
        <crossAx val="10"/>
      </valAx>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 Type="http://schemas.openxmlformats.org/officeDocument/2006/relationships/chart" Target="/xl/charts/chart3.xml" Id="rId3"/></Relationships>
</file>

<file path=xl/drawings/drawing1.xml><?xml version="1.0" encoding="utf-8"?>
<wsDr xmlns="http://schemas.openxmlformats.org/drawingml/2006/spreadsheetDrawing">
  <oneCellAnchor>
    <from>
      <col>3</col>
      <colOff>0</colOff>
      <row>2</row>
      <rowOff>0</rowOff>
    </from>
    <ext cx="6480000" cy="360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3</col>
      <colOff>0</colOff>
      <row>21</row>
      <rowOff>0</rowOff>
    </from>
    <ext cx="4320000" cy="324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oneCellAnchor>
    <from>
      <col>11</col>
      <colOff>0</colOff>
      <row>21</row>
      <rowOff>0</rowOff>
    </from>
    <ext cx="6480000" cy="3240000"/>
    <graphicFrame>
      <nvGraphicFramePr>
        <cNvPr id="3" name="Chart 3"/>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3"/>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T18"/>
  <sheetViews>
    <sheetView workbookViewId="0">
      <pane ySplit="5" topLeftCell="A6" activePane="bottomLeft" state="frozen"/>
      <selection pane="bottomLeft" activeCell="A1" sqref="A1"/>
    </sheetView>
  </sheetViews>
  <sheetFormatPr baseColWidth="8" defaultRowHeight="15"/>
  <cols>
    <col width="10" customWidth="1" min="1" max="1"/>
    <col width="30" customWidth="1" min="2" max="2"/>
    <col width="24" customWidth="1" min="3" max="3"/>
    <col width="14" customWidth="1" min="4" max="4"/>
    <col width="14" customWidth="1" min="5" max="5"/>
    <col width="13" customWidth="1" min="6" max="6"/>
    <col width="13" customWidth="1" min="7" max="7"/>
    <col width="15" customWidth="1" min="8" max="8"/>
    <col width="16" customWidth="1" min="9" max="9"/>
    <col width="16" customWidth="1" min="10" max="10"/>
    <col width="18" customWidth="1" min="11" max="11"/>
    <col width="18" customWidth="1" min="12" max="12"/>
    <col width="14" customWidth="1" min="13" max="13"/>
    <col width="16" customWidth="1" min="14" max="14"/>
    <col width="16" customWidth="1" min="15" max="15"/>
    <col width="15" customWidth="1" min="16" max="16"/>
    <col width="15" customWidth="1" min="19" max="19"/>
    <col width="12" customWidth="1" min="20" max="20"/>
  </cols>
  <sheetData>
    <row r="1">
      <c r="A1" s="1" t="inlineStr">
        <is>
          <t>Section 179 &amp; Bonus Depreciation - Equipment Register (Tax Year 2026)</t>
        </is>
      </c>
    </row>
    <row r="2">
      <c r="A2" s="2" t="inlineStr">
        <is>
          <t>Section 179 Deduction Limit (2026):</t>
        </is>
      </c>
      <c r="B2" s="3" t="n">
        <v>1250000</v>
      </c>
      <c r="D2" s="2" t="inlineStr">
        <is>
          <t>Phase-Out Threshold (2026):</t>
        </is>
      </c>
      <c r="E2" s="3" t="n">
        <v>3130000</v>
      </c>
      <c r="G2" s="2" t="inlineStr">
        <is>
          <t>Bonus Depreciation Rate (2026):</t>
        </is>
      </c>
      <c r="H2" s="4" t="n">
        <v>0.2</v>
      </c>
    </row>
    <row r="3"/>
    <row r="4"/>
    <row r="5">
      <c r="A5" s="5" t="inlineStr">
        <is>
          <t>Asset ID</t>
        </is>
      </c>
      <c r="B5" s="5" t="inlineStr">
        <is>
          <t>Description</t>
        </is>
      </c>
      <c r="C5" s="5" t="inlineStr">
        <is>
          <t>Category</t>
        </is>
      </c>
      <c r="D5" s="5" t="inlineStr">
        <is>
          <t>Purchase Date</t>
        </is>
      </c>
      <c r="E5" s="5" t="inlineStr">
        <is>
          <t>In-Service Date</t>
        </is>
      </c>
      <c r="F5" s="5" t="inlineStr">
        <is>
          <t>Cost Basis</t>
        </is>
      </c>
      <c r="G5" s="5" t="inlineStr">
        <is>
          <t>Business Use %</t>
        </is>
      </c>
      <c r="H5" s="5" t="inlineStr">
        <is>
          <t>MACRS Life (Yrs)</t>
        </is>
      </c>
      <c r="I5" s="5" t="inlineStr">
        <is>
          <t>Business-Use Basis</t>
        </is>
      </c>
      <c r="J5" s="5" t="inlineStr">
        <is>
          <t>Section 179 Election</t>
        </is>
      </c>
      <c r="K5" s="5" t="inlineStr">
        <is>
          <t>Bonus Depreciation Amt</t>
        </is>
      </c>
      <c r="L5" s="5" t="inlineStr">
        <is>
          <t>Remaining Basis (MACRS)</t>
        </is>
      </c>
      <c r="M5" s="5" t="inlineStr">
        <is>
          <t>MACRS Rate Yr 1 %</t>
        </is>
      </c>
      <c r="N5" s="5" t="inlineStr">
        <is>
          <t>Regular MACRS Yr 1</t>
        </is>
      </c>
      <c r="O5" s="5" t="inlineStr">
        <is>
          <t>Total Year 1 Deduction</t>
        </is>
      </c>
      <c r="P5" s="5" t="inlineStr">
        <is>
          <t>Deduction % of Basis</t>
        </is>
      </c>
      <c r="S5" s="6" t="inlineStr">
        <is>
          <t>MACRS Life (Yrs)</t>
        </is>
      </c>
      <c r="T5" s="6" t="inlineStr">
        <is>
          <t>Year 1 Rate</t>
        </is>
      </c>
    </row>
    <row r="6">
      <c r="A6" s="7" t="inlineStr">
        <is>
          <t>EQ-101</t>
        </is>
      </c>
      <c r="B6" s="8" t="inlineStr">
        <is>
          <t>CNC Milling Machine</t>
        </is>
      </c>
      <c r="C6" s="7" t="inlineStr">
        <is>
          <t>Manufacturing Equipment</t>
        </is>
      </c>
      <c r="D6" s="9" t="inlineStr">
        <is>
          <t>01/12/2026</t>
        </is>
      </c>
      <c r="E6" s="9" t="inlineStr">
        <is>
          <t>01/20/2026</t>
        </is>
      </c>
      <c r="F6" s="10" t="n">
        <v>85000</v>
      </c>
      <c r="G6" s="11" t="n">
        <v>1</v>
      </c>
      <c r="H6" s="7" t="n">
        <v>7</v>
      </c>
      <c r="I6" s="10">
        <f>F6*G6</f>
        <v/>
      </c>
      <c r="J6" s="3" t="n">
        <v>60000</v>
      </c>
      <c r="K6" s="10">
        <f>ROUND((I6-J6)*$H$2,2)</f>
        <v/>
      </c>
      <c r="L6" s="10">
        <f>I6-J6-K6</f>
        <v/>
      </c>
      <c r="M6" s="11">
        <f>IFERROR(VLOOKUP(H6,$S$6:$T$9,2,FALSE),0)</f>
        <v/>
      </c>
      <c r="N6" s="10">
        <f>ROUND(L6*M6,2)</f>
        <v/>
      </c>
      <c r="O6" s="10">
        <f>J6+K6+N6</f>
        <v/>
      </c>
      <c r="P6" s="11">
        <f>IFERROR(O6/I6,0)</f>
        <v/>
      </c>
      <c r="S6" s="12" t="n">
        <v>3</v>
      </c>
      <c r="T6" s="13" t="n">
        <v>0.3333</v>
      </c>
    </row>
    <row r="7">
      <c r="A7" s="14" t="inlineStr">
        <is>
          <t>EQ-102</t>
        </is>
      </c>
      <c r="B7" s="15" t="inlineStr">
        <is>
          <t>Delivery Truck (Heavy, &gt;6,000 lbs)</t>
        </is>
      </c>
      <c r="C7" s="14" t="inlineStr">
        <is>
          <t>Vehicle</t>
        </is>
      </c>
      <c r="D7" s="16" t="inlineStr">
        <is>
          <t>02/03/2026</t>
        </is>
      </c>
      <c r="E7" s="16" t="inlineStr">
        <is>
          <t>02/10/2026</t>
        </is>
      </c>
      <c r="F7" s="17" t="n">
        <v>68500</v>
      </c>
      <c r="G7" s="18" t="n">
        <v>0.9</v>
      </c>
      <c r="H7" s="14" t="n">
        <v>5</v>
      </c>
      <c r="I7" s="17">
        <f>F7*G7</f>
        <v/>
      </c>
      <c r="J7" s="3" t="n">
        <v>30000</v>
      </c>
      <c r="K7" s="17">
        <f>ROUND((I7-J7)*$H$2,2)</f>
        <v/>
      </c>
      <c r="L7" s="17">
        <f>I7-J7-K7</f>
        <v/>
      </c>
      <c r="M7" s="18">
        <f>IFERROR(VLOOKUP(H7,$S$6:$T$9,2,FALSE),0)</f>
        <v/>
      </c>
      <c r="N7" s="17">
        <f>ROUND(L7*M7,2)</f>
        <v/>
      </c>
      <c r="O7" s="17">
        <f>J7+K7+N7</f>
        <v/>
      </c>
      <c r="P7" s="18">
        <f>IFERROR(O7/I7,0)</f>
        <v/>
      </c>
      <c r="S7" s="12" t="n">
        <v>5</v>
      </c>
      <c r="T7" s="13" t="n">
        <v>0.2</v>
      </c>
    </row>
    <row r="8">
      <c r="A8" s="7" t="inlineStr">
        <is>
          <t>EQ-103</t>
        </is>
      </c>
      <c r="B8" s="8" t="inlineStr">
        <is>
          <t>Office Desks and Chairs Set</t>
        </is>
      </c>
      <c r="C8" s="7" t="inlineStr">
        <is>
          <t>Furniture and Fixtures</t>
        </is>
      </c>
      <c r="D8" s="9" t="inlineStr">
        <is>
          <t>02/18/2026</t>
        </is>
      </c>
      <c r="E8" s="9" t="inlineStr">
        <is>
          <t>02/25/2026</t>
        </is>
      </c>
      <c r="F8" s="10" t="n">
        <v>12400</v>
      </c>
      <c r="G8" s="11" t="n">
        <v>1</v>
      </c>
      <c r="H8" s="7" t="n">
        <v>7</v>
      </c>
      <c r="I8" s="10">
        <f>F8*G8</f>
        <v/>
      </c>
      <c r="J8" s="3" t="n">
        <v>12400</v>
      </c>
      <c r="K8" s="10">
        <f>ROUND((I8-J8)*$H$2,2)</f>
        <v/>
      </c>
      <c r="L8" s="10">
        <f>I8-J8-K8</f>
        <v/>
      </c>
      <c r="M8" s="11">
        <f>IFERROR(VLOOKUP(H8,$S$6:$T$9,2,FALSE),0)</f>
        <v/>
      </c>
      <c r="N8" s="10">
        <f>ROUND(L8*M8,2)</f>
        <v/>
      </c>
      <c r="O8" s="10">
        <f>J8+K8+N8</f>
        <v/>
      </c>
      <c r="P8" s="11">
        <f>IFERROR(O8/I8,0)</f>
        <v/>
      </c>
      <c r="S8" s="12" t="n">
        <v>7</v>
      </c>
      <c r="T8" s="13" t="n">
        <v>0.1429</v>
      </c>
    </row>
    <row r="9">
      <c r="A9" s="14" t="inlineStr">
        <is>
          <t>EQ-104</t>
        </is>
      </c>
      <c r="B9" s="15" t="inlineStr">
        <is>
          <t>Server Rack System</t>
        </is>
      </c>
      <c r="C9" s="14" t="inlineStr">
        <is>
          <t>Computer Equipment</t>
        </is>
      </c>
      <c r="D9" s="16" t="inlineStr">
        <is>
          <t>03/05/2026</t>
        </is>
      </c>
      <c r="E9" s="16" t="inlineStr">
        <is>
          <t>03/12/2026</t>
        </is>
      </c>
      <c r="F9" s="17" t="n">
        <v>45000</v>
      </c>
      <c r="G9" s="18" t="n">
        <v>1</v>
      </c>
      <c r="H9" s="14" t="n">
        <v>5</v>
      </c>
      <c r="I9" s="17">
        <f>F9*G9</f>
        <v/>
      </c>
      <c r="J9" s="3" t="n">
        <v>40000</v>
      </c>
      <c r="K9" s="17">
        <f>ROUND((I9-J9)*$H$2,2)</f>
        <v/>
      </c>
      <c r="L9" s="17">
        <f>I9-J9-K9</f>
        <v/>
      </c>
      <c r="M9" s="18">
        <f>IFERROR(VLOOKUP(H9,$S$6:$T$9,2,FALSE),0)</f>
        <v/>
      </c>
      <c r="N9" s="17">
        <f>ROUND(L9*M9,2)</f>
        <v/>
      </c>
      <c r="O9" s="17">
        <f>J9+K9+N9</f>
        <v/>
      </c>
      <c r="P9" s="18">
        <f>IFERROR(O9/I9,0)</f>
        <v/>
      </c>
      <c r="S9" s="12" t="n">
        <v>15</v>
      </c>
      <c r="T9" s="13" t="n">
        <v>0.05</v>
      </c>
    </row>
    <row r="10">
      <c r="A10" s="7" t="inlineStr">
        <is>
          <t>EQ-105</t>
        </is>
      </c>
      <c r="B10" s="8" t="inlineStr">
        <is>
          <t>Warehouse Forklift</t>
        </is>
      </c>
      <c r="C10" s="7" t="inlineStr">
        <is>
          <t>Material Handling Equipment</t>
        </is>
      </c>
      <c r="D10" s="9" t="inlineStr">
        <is>
          <t>03/22/2026</t>
        </is>
      </c>
      <c r="E10" s="9" t="inlineStr">
        <is>
          <t>03/30/2026</t>
        </is>
      </c>
      <c r="F10" s="10" t="n">
        <v>38900</v>
      </c>
      <c r="G10" s="11" t="n">
        <v>0.85</v>
      </c>
      <c r="H10" s="7" t="n">
        <v>7</v>
      </c>
      <c r="I10" s="10">
        <f>F10*G10</f>
        <v/>
      </c>
      <c r="J10" s="3" t="n">
        <v>20000</v>
      </c>
      <c r="K10" s="10">
        <f>ROUND((I10-J10)*$H$2,2)</f>
        <v/>
      </c>
      <c r="L10" s="10">
        <f>I10-J10-K10</f>
        <v/>
      </c>
      <c r="M10" s="11">
        <f>IFERROR(VLOOKUP(H10,$S$6:$T$9,2,FALSE),0)</f>
        <v/>
      </c>
      <c r="N10" s="10">
        <f>ROUND(L10*M10,2)</f>
        <v/>
      </c>
      <c r="O10" s="10">
        <f>J10+K10+N10</f>
        <v/>
      </c>
      <c r="P10" s="11">
        <f>IFERROR(O10/I10,0)</f>
        <v/>
      </c>
    </row>
    <row r="11">
      <c r="A11" s="14" t="inlineStr">
        <is>
          <t>EQ-106</t>
        </is>
      </c>
      <c r="B11" s="15" t="inlineStr">
        <is>
          <t>Accounting Software License</t>
        </is>
      </c>
      <c r="C11" s="14" t="inlineStr">
        <is>
          <t>Software</t>
        </is>
      </c>
      <c r="D11" s="16" t="inlineStr">
        <is>
          <t>04/10/2026</t>
        </is>
      </c>
      <c r="E11" s="16" t="inlineStr">
        <is>
          <t>04/10/2026</t>
        </is>
      </c>
      <c r="F11" s="17" t="n">
        <v>9600</v>
      </c>
      <c r="G11" s="18" t="n">
        <v>1</v>
      </c>
      <c r="H11" s="14" t="n">
        <v>3</v>
      </c>
      <c r="I11" s="17">
        <f>F11*G11</f>
        <v/>
      </c>
      <c r="J11" s="3" t="n">
        <v>9600</v>
      </c>
      <c r="K11" s="17">
        <f>ROUND((I11-J11)*$H$2,2)</f>
        <v/>
      </c>
      <c r="L11" s="17">
        <f>I11-J11-K11</f>
        <v/>
      </c>
      <c r="M11" s="18">
        <f>IFERROR(VLOOKUP(H11,$S$6:$T$9,2,FALSE),0)</f>
        <v/>
      </c>
      <c r="N11" s="17">
        <f>ROUND(L11*M11,2)</f>
        <v/>
      </c>
      <c r="O11" s="17">
        <f>J11+K11+N11</f>
        <v/>
      </c>
      <c r="P11" s="18">
        <f>IFERROR(O11/I11,0)</f>
        <v/>
      </c>
    </row>
    <row r="12">
      <c r="A12" s="7" t="inlineStr">
        <is>
          <t>EQ-107</t>
        </is>
      </c>
      <c r="B12" s="8" t="inlineStr">
        <is>
          <t>Conference Room AV Equipment</t>
        </is>
      </c>
      <c r="C12" s="7" t="inlineStr">
        <is>
          <t>Office Equipment</t>
        </is>
      </c>
      <c r="D12" s="9" t="inlineStr">
        <is>
          <t>05/01/2026</t>
        </is>
      </c>
      <c r="E12" s="9" t="inlineStr">
        <is>
          <t>05/08/2026</t>
        </is>
      </c>
      <c r="F12" s="10" t="n">
        <v>15200</v>
      </c>
      <c r="G12" s="11" t="n">
        <v>1</v>
      </c>
      <c r="H12" s="7" t="n">
        <v>5</v>
      </c>
      <c r="I12" s="10">
        <f>F12*G12</f>
        <v/>
      </c>
      <c r="J12" s="3" t="n">
        <v>10000</v>
      </c>
      <c r="K12" s="10">
        <f>ROUND((I12-J12)*$H$2,2)</f>
        <v/>
      </c>
      <c r="L12" s="10">
        <f>I12-J12-K12</f>
        <v/>
      </c>
      <c r="M12" s="11">
        <f>IFERROR(VLOOKUP(H12,$S$6:$T$9,2,FALSE),0)</f>
        <v/>
      </c>
      <c r="N12" s="10">
        <f>ROUND(L12*M12,2)</f>
        <v/>
      </c>
      <c r="O12" s="10">
        <f>J12+K12+N12</f>
        <v/>
      </c>
      <c r="P12" s="11">
        <f>IFERROR(O12/I12,0)</f>
        <v/>
      </c>
    </row>
    <row r="13">
      <c r="A13" s="14" t="inlineStr">
        <is>
          <t>EQ-108</t>
        </is>
      </c>
      <c r="B13" s="15" t="inlineStr">
        <is>
          <t>Warehouse Racking System</t>
        </is>
      </c>
      <c r="C13" s="14" t="inlineStr">
        <is>
          <t>Land Improvements</t>
        </is>
      </c>
      <c r="D13" s="16" t="inlineStr">
        <is>
          <t>05/19/2026</t>
        </is>
      </c>
      <c r="E13" s="16" t="inlineStr">
        <is>
          <t>05/28/2026</t>
        </is>
      </c>
      <c r="F13" s="17" t="n">
        <v>62000</v>
      </c>
      <c r="G13" s="18" t="n">
        <v>1</v>
      </c>
      <c r="H13" s="14" t="n">
        <v>15</v>
      </c>
      <c r="I13" s="17">
        <f>F13*G13</f>
        <v/>
      </c>
      <c r="J13" s="3" t="n">
        <v>15000</v>
      </c>
      <c r="K13" s="17">
        <f>ROUND((I13-J13)*$H$2,2)</f>
        <v/>
      </c>
      <c r="L13" s="17">
        <f>I13-J13-K13</f>
        <v/>
      </c>
      <c r="M13" s="18">
        <f>IFERROR(VLOOKUP(H13,$S$6:$T$9,2,FALSE),0)</f>
        <v/>
      </c>
      <c r="N13" s="17">
        <f>ROUND(L13*M13,2)</f>
        <v/>
      </c>
      <c r="O13" s="17">
        <f>J13+K13+N13</f>
        <v/>
      </c>
      <c r="P13" s="18">
        <f>IFERROR(O13/I13,0)</f>
        <v/>
      </c>
    </row>
    <row r="14">
      <c r="A14" s="7" t="inlineStr">
        <is>
          <t>EQ-109</t>
        </is>
      </c>
      <c r="B14" s="8" t="inlineStr">
        <is>
          <t>Laptop Fleet (25 Units)</t>
        </is>
      </c>
      <c r="C14" s="7" t="inlineStr">
        <is>
          <t>Computer Equipment</t>
        </is>
      </c>
      <c r="D14" s="9" t="inlineStr">
        <is>
          <t>06/09/2026</t>
        </is>
      </c>
      <c r="E14" s="9" t="inlineStr">
        <is>
          <t>06/15/2026</t>
        </is>
      </c>
      <c r="F14" s="10" t="n">
        <v>27500</v>
      </c>
      <c r="G14" s="11" t="n">
        <v>1</v>
      </c>
      <c r="H14" s="7" t="n">
        <v>5</v>
      </c>
      <c r="I14" s="10">
        <f>F14*G14</f>
        <v/>
      </c>
      <c r="J14" s="3" t="n">
        <v>27500</v>
      </c>
      <c r="K14" s="10">
        <f>ROUND((I14-J14)*$H$2,2)</f>
        <v/>
      </c>
      <c r="L14" s="10">
        <f>I14-J14-K14</f>
        <v/>
      </c>
      <c r="M14" s="11">
        <f>IFERROR(VLOOKUP(H14,$S$6:$T$9,2,FALSE),0)</f>
        <v/>
      </c>
      <c r="N14" s="10">
        <f>ROUND(L14*M14,2)</f>
        <v/>
      </c>
      <c r="O14" s="10">
        <f>J14+K14+N14</f>
        <v/>
      </c>
      <c r="P14" s="11">
        <f>IFERROR(O14/I14,0)</f>
        <v/>
      </c>
    </row>
    <row r="15">
      <c r="A15" s="19" t="n"/>
      <c r="B15" s="20" t="inlineStr">
        <is>
          <t>TOTALS</t>
        </is>
      </c>
      <c r="C15" s="19" t="n"/>
      <c r="D15" s="19" t="n"/>
      <c r="E15" s="19" t="n"/>
      <c r="F15" s="21">
        <f>SUM(F6:F14)</f>
        <v/>
      </c>
      <c r="G15" s="19" t="n"/>
      <c r="H15" s="19" t="n"/>
      <c r="I15" s="21">
        <f>SUM(I6:I14)</f>
        <v/>
      </c>
      <c r="J15" s="21">
        <f>SUM(J6:J14)</f>
        <v/>
      </c>
      <c r="K15" s="21">
        <f>SUM(K6:K14)</f>
        <v/>
      </c>
      <c r="L15" s="21">
        <f>SUM(L6:L14)</f>
        <v/>
      </c>
      <c r="M15" s="19" t="n"/>
      <c r="N15" s="21">
        <f>SUM(N6:N14)</f>
        <v/>
      </c>
      <c r="O15" s="21">
        <f>SUM(O6:O14)</f>
        <v/>
      </c>
      <c r="P15" s="22">
        <f>IFERROR(AVERAGE(P6:P14),0)</f>
        <v/>
      </c>
    </row>
    <row r="16"/>
    <row r="17">
      <c r="A17" s="23" t="inlineStr">
        <is>
          <t>Section 179 Usage Summary</t>
        </is>
      </c>
    </row>
    <row r="18">
      <c r="A18" s="2" t="inlineStr">
        <is>
          <t>Total Section 179 Elected:</t>
        </is>
      </c>
      <c r="B18" s="24">
        <f>SUM(J6:J14)</f>
        <v/>
      </c>
      <c r="D18" s="2" t="inlineStr">
        <is>
          <t>Remaining Section 179 Limit:</t>
        </is>
      </c>
      <c r="E18" s="24">
        <f>B2-B18</f>
        <v/>
      </c>
      <c r="G18" s="2" t="inlineStr">
        <is>
          <t>Status:</t>
        </is>
      </c>
      <c r="H18" s="25">
        <f>IF(B18&gt;B2,"Exceeds Annual Limit","Within Limit")</f>
        <v/>
      </c>
    </row>
  </sheetData>
  <mergeCells count="1">
    <mergeCell ref="A1:Q1"/>
  </mergeCells>
  <conditionalFormatting sqref="H18">
    <cfRule type="expression" priority="1" dxfId="0" stopIfTrue="1">
      <formula>H18="Exceeds Annual Limit"</formula>
    </cfRule>
    <cfRule type="expression" priority="2" dxfId="1" stopIfTrue="1">
      <formula>H18="Within Limit"</formula>
    </cfRule>
  </conditionalFormatting>
  <dataValidations count="2">
    <dataValidation sqref="H6:H14" showErrorMessage="1" showInputMessage="1" allowBlank="0" type="list">
      <formula1>"3,5,7,15"</formula1>
    </dataValidation>
    <dataValidation sqref="C6:C14" showErrorMessage="1" showInputMessage="1" allowBlank="1" type="list">
      <formula1>"Manufacturing Equipment,Vehicle,Furniture and Fixtures,Computer Equipment,Material Handling Equipment,Software,Office Equipment,Land Improvements"</formula1>
    </dataValidation>
  </dataValidation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T13"/>
  <sheetViews>
    <sheetView workbookViewId="0">
      <pane ySplit="3" topLeftCell="A4" activePane="bottomLeft" state="frozen"/>
      <selection pane="bottomLeft" activeCell="A1" sqref="A1"/>
    </sheetView>
  </sheetViews>
  <sheetFormatPr baseColWidth="8" defaultRowHeight="15"/>
  <cols>
    <col width="10" customWidth="1" min="1" max="1"/>
    <col width="30" customWidth="1" min="2" max="2"/>
    <col width="15" customWidth="1" min="3" max="3"/>
    <col width="18" customWidth="1" min="4" max="4"/>
    <col width="13" customWidth="1" min="5" max="5"/>
    <col width="13" customWidth="1" min="6" max="6"/>
    <col width="13" customWidth="1" min="7" max="7"/>
    <col width="13" customWidth="1" min="8" max="8"/>
    <col width="13" customWidth="1" min="9" max="9"/>
    <col width="13" customWidth="1" min="10" max="10"/>
    <col width="17" customWidth="1" min="11" max="11"/>
    <col width="16" customWidth="1" min="12" max="12"/>
    <col width="20" customWidth="1" min="13" max="13"/>
    <col width="16" customWidth="1" min="14" max="14"/>
    <col width="10" customWidth="1" min="16" max="16"/>
    <col width="10" customWidth="1" min="17" max="17"/>
    <col width="10" customWidth="1" min="18" max="18"/>
    <col width="10" customWidth="1" min="19" max="19"/>
    <col width="10" customWidth="1" min="20" max="20"/>
  </cols>
  <sheetData>
    <row r="1">
      <c r="A1" s="26" t="inlineStr">
        <is>
          <t>Multi-Year MACRS Depreciation Projection (Half-Year Convention, GDS)</t>
        </is>
      </c>
    </row>
    <row r="2">
      <c r="P2" s="27" t="inlineStr">
        <is>
          <t>IRS MACRS GDS Half-Year Convention Rate Table</t>
        </is>
      </c>
    </row>
    <row r="3">
      <c r="A3" s="5" t="inlineStr">
        <is>
          <t>Asset ID</t>
        </is>
      </c>
      <c r="B3" s="5" t="inlineStr">
        <is>
          <t>Description</t>
        </is>
      </c>
      <c r="C3" s="5" t="inlineStr">
        <is>
          <t>MACRS Life (Yrs)</t>
        </is>
      </c>
      <c r="D3" s="5" t="inlineStr">
        <is>
          <t>Remaining Basis (MACRS)</t>
        </is>
      </c>
      <c r="E3" s="5" t="inlineStr">
        <is>
          <t>Year 1</t>
        </is>
      </c>
      <c r="F3" s="5" t="inlineStr">
        <is>
          <t>Year 2</t>
        </is>
      </c>
      <c r="G3" s="5" t="inlineStr">
        <is>
          <t>Year 3</t>
        </is>
      </c>
      <c r="H3" s="5" t="inlineStr">
        <is>
          <t>Year 4</t>
        </is>
      </c>
      <c r="I3" s="5" t="inlineStr">
        <is>
          <t>Year 5</t>
        </is>
      </c>
      <c r="J3" s="5" t="inlineStr">
        <is>
          <t>Year 6</t>
        </is>
      </c>
      <c r="K3" s="5" t="inlineStr">
        <is>
          <t>Total MACRS (Yr1-6)</t>
        </is>
      </c>
      <c r="L3" s="5" t="inlineStr">
        <is>
          <t>Section 179 + Bonus</t>
        </is>
      </c>
      <c r="M3" s="5" t="inlineStr">
        <is>
          <t>Total Deduction (Life-to-Date)</t>
        </is>
      </c>
      <c r="N3" s="5" t="inlineStr">
        <is>
          <t>Ending Book Value</t>
        </is>
      </c>
      <c r="P3" s="28" t="inlineStr">
        <is>
          <t>Year</t>
        </is>
      </c>
      <c r="Q3" s="29" t="n">
        <v>3</v>
      </c>
      <c r="R3" s="29" t="n">
        <v>5</v>
      </c>
      <c r="S3" s="29" t="n">
        <v>7</v>
      </c>
      <c r="T3" s="29" t="n">
        <v>15</v>
      </c>
    </row>
    <row r="4">
      <c r="A4" s="7">
        <f>'Equipment Register'!A6</f>
        <v/>
      </c>
      <c r="B4" s="8">
        <f>'Equipment Register'!B6</f>
        <v/>
      </c>
      <c r="C4" s="7">
        <f>'Equipment Register'!H6</f>
        <v/>
      </c>
      <c r="D4" s="10">
        <f>'Equipment Register'!L6</f>
        <v/>
      </c>
      <c r="E4" s="10">
        <f>'Equipment Register'!N6</f>
        <v/>
      </c>
      <c r="F4" s="10">
        <f>IFERROR(ROUND($D4*INDEX($Q$4:$T$11,MATCH(2,$P$4:$P$11,0),MATCH($C4,$Q$3:$T$3,0)),2),0)</f>
        <v/>
      </c>
      <c r="G4" s="10">
        <f>IFERROR(ROUND($D4*INDEX($Q$4:$T$11,MATCH(3,$P$4:$P$11,0),MATCH($C4,$Q$3:$T$3,0)),2),0)</f>
        <v/>
      </c>
      <c r="H4" s="10">
        <f>IFERROR(ROUND($D4*INDEX($Q$4:$T$11,MATCH(4,$P$4:$P$11,0),MATCH($C4,$Q$3:$T$3,0)),2),0)</f>
        <v/>
      </c>
      <c r="I4" s="10">
        <f>IFERROR(ROUND($D4*INDEX($Q$4:$T$11,MATCH(5,$P$4:$P$11,0),MATCH($C4,$Q$3:$T$3,0)),2),0)</f>
        <v/>
      </c>
      <c r="J4" s="10">
        <f>IFERROR(ROUND($D4*INDEX($Q$4:$T$11,MATCH(6,$P$4:$P$11,0),MATCH($C4,$Q$3:$T$3,0)),2),0)</f>
        <v/>
      </c>
      <c r="K4" s="10">
        <f>SUM(E4:J4)</f>
        <v/>
      </c>
      <c r="L4" s="10">
        <f>'Equipment Register'!J6+'Equipment Register'!K6</f>
        <v/>
      </c>
      <c r="M4" s="10">
        <f>K4+L4</f>
        <v/>
      </c>
      <c r="N4" s="10">
        <f>D4-K4</f>
        <v/>
      </c>
      <c r="P4" s="30" t="n">
        <v>1</v>
      </c>
      <c r="Q4" s="31" t="n">
        <v>0.3333</v>
      </c>
      <c r="R4" s="31" t="n">
        <v>0.2</v>
      </c>
      <c r="S4" s="31" t="n">
        <v>0.1429</v>
      </c>
      <c r="T4" s="31" t="n">
        <v>0.05</v>
      </c>
    </row>
    <row r="5">
      <c r="A5" s="14">
        <f>'Equipment Register'!A7</f>
        <v/>
      </c>
      <c r="B5" s="15">
        <f>'Equipment Register'!B7</f>
        <v/>
      </c>
      <c r="C5" s="14">
        <f>'Equipment Register'!H7</f>
        <v/>
      </c>
      <c r="D5" s="17">
        <f>'Equipment Register'!L7</f>
        <v/>
      </c>
      <c r="E5" s="17">
        <f>'Equipment Register'!N7</f>
        <v/>
      </c>
      <c r="F5" s="17">
        <f>IFERROR(ROUND($D5*INDEX($Q$4:$T$11,MATCH(2,$P$4:$P$11,0),MATCH($C5,$Q$3:$T$3,0)),2),0)</f>
        <v/>
      </c>
      <c r="G5" s="17">
        <f>IFERROR(ROUND($D5*INDEX($Q$4:$T$11,MATCH(3,$P$4:$P$11,0),MATCH($C5,$Q$3:$T$3,0)),2),0)</f>
        <v/>
      </c>
      <c r="H5" s="17">
        <f>IFERROR(ROUND($D5*INDEX($Q$4:$T$11,MATCH(4,$P$4:$P$11,0),MATCH($C5,$Q$3:$T$3,0)),2),0)</f>
        <v/>
      </c>
      <c r="I5" s="17">
        <f>IFERROR(ROUND($D5*INDEX($Q$4:$T$11,MATCH(5,$P$4:$P$11,0),MATCH($C5,$Q$3:$T$3,0)),2),0)</f>
        <v/>
      </c>
      <c r="J5" s="17">
        <f>IFERROR(ROUND($D5*INDEX($Q$4:$T$11,MATCH(6,$P$4:$P$11,0),MATCH($C5,$Q$3:$T$3,0)),2),0)</f>
        <v/>
      </c>
      <c r="K5" s="17">
        <f>SUM(E5:J5)</f>
        <v/>
      </c>
      <c r="L5" s="17">
        <f>'Equipment Register'!J7+'Equipment Register'!K7</f>
        <v/>
      </c>
      <c r="M5" s="17">
        <f>K5+L5</f>
        <v/>
      </c>
      <c r="N5" s="17">
        <f>D5-K5</f>
        <v/>
      </c>
      <c r="P5" s="30" t="n">
        <v>2</v>
      </c>
      <c r="Q5" s="31" t="n">
        <v>0.4445</v>
      </c>
      <c r="R5" s="31" t="n">
        <v>0.32</v>
      </c>
      <c r="S5" s="31" t="n">
        <v>0.2449</v>
      </c>
      <c r="T5" s="31" t="n">
        <v>0.095</v>
      </c>
    </row>
    <row r="6">
      <c r="A6" s="7">
        <f>'Equipment Register'!A8</f>
        <v/>
      </c>
      <c r="B6" s="8">
        <f>'Equipment Register'!B8</f>
        <v/>
      </c>
      <c r="C6" s="7">
        <f>'Equipment Register'!H8</f>
        <v/>
      </c>
      <c r="D6" s="10">
        <f>'Equipment Register'!L8</f>
        <v/>
      </c>
      <c r="E6" s="10">
        <f>'Equipment Register'!N8</f>
        <v/>
      </c>
      <c r="F6" s="10">
        <f>IFERROR(ROUND($D6*INDEX($Q$4:$T$11,MATCH(2,$P$4:$P$11,0),MATCH($C6,$Q$3:$T$3,0)),2),0)</f>
        <v/>
      </c>
      <c r="G6" s="10">
        <f>IFERROR(ROUND($D6*INDEX($Q$4:$T$11,MATCH(3,$P$4:$P$11,0),MATCH($C6,$Q$3:$T$3,0)),2),0)</f>
        <v/>
      </c>
      <c r="H6" s="10">
        <f>IFERROR(ROUND($D6*INDEX($Q$4:$T$11,MATCH(4,$P$4:$P$11,0),MATCH($C6,$Q$3:$T$3,0)),2),0)</f>
        <v/>
      </c>
      <c r="I6" s="10">
        <f>IFERROR(ROUND($D6*INDEX($Q$4:$T$11,MATCH(5,$P$4:$P$11,0),MATCH($C6,$Q$3:$T$3,0)),2),0)</f>
        <v/>
      </c>
      <c r="J6" s="10">
        <f>IFERROR(ROUND($D6*INDEX($Q$4:$T$11,MATCH(6,$P$4:$P$11,0),MATCH($C6,$Q$3:$T$3,0)),2),0)</f>
        <v/>
      </c>
      <c r="K6" s="10">
        <f>SUM(E6:J6)</f>
        <v/>
      </c>
      <c r="L6" s="10">
        <f>'Equipment Register'!J8+'Equipment Register'!K8</f>
        <v/>
      </c>
      <c r="M6" s="10">
        <f>K6+L6</f>
        <v/>
      </c>
      <c r="N6" s="10">
        <f>D6-K6</f>
        <v/>
      </c>
      <c r="P6" s="30" t="n">
        <v>3</v>
      </c>
      <c r="Q6" s="31" t="n">
        <v>0.1481</v>
      </c>
      <c r="R6" s="31" t="n">
        <v>0.192</v>
      </c>
      <c r="S6" s="31" t="n">
        <v>0.1749</v>
      </c>
      <c r="T6" s="31" t="n">
        <v>0.08550000000000001</v>
      </c>
    </row>
    <row r="7">
      <c r="A7" s="14">
        <f>'Equipment Register'!A9</f>
        <v/>
      </c>
      <c r="B7" s="15">
        <f>'Equipment Register'!B9</f>
        <v/>
      </c>
      <c r="C7" s="14">
        <f>'Equipment Register'!H9</f>
        <v/>
      </c>
      <c r="D7" s="17">
        <f>'Equipment Register'!L9</f>
        <v/>
      </c>
      <c r="E7" s="17">
        <f>'Equipment Register'!N9</f>
        <v/>
      </c>
      <c r="F7" s="17">
        <f>IFERROR(ROUND($D7*INDEX($Q$4:$T$11,MATCH(2,$P$4:$P$11,0),MATCH($C7,$Q$3:$T$3,0)),2),0)</f>
        <v/>
      </c>
      <c r="G7" s="17">
        <f>IFERROR(ROUND($D7*INDEX($Q$4:$T$11,MATCH(3,$P$4:$P$11,0),MATCH($C7,$Q$3:$T$3,0)),2),0)</f>
        <v/>
      </c>
      <c r="H7" s="17">
        <f>IFERROR(ROUND($D7*INDEX($Q$4:$T$11,MATCH(4,$P$4:$P$11,0),MATCH($C7,$Q$3:$T$3,0)),2),0)</f>
        <v/>
      </c>
      <c r="I7" s="17">
        <f>IFERROR(ROUND($D7*INDEX($Q$4:$T$11,MATCH(5,$P$4:$P$11,0),MATCH($C7,$Q$3:$T$3,0)),2),0)</f>
        <v/>
      </c>
      <c r="J7" s="17">
        <f>IFERROR(ROUND($D7*INDEX($Q$4:$T$11,MATCH(6,$P$4:$P$11,0),MATCH($C7,$Q$3:$T$3,0)),2),0)</f>
        <v/>
      </c>
      <c r="K7" s="17">
        <f>SUM(E7:J7)</f>
        <v/>
      </c>
      <c r="L7" s="17">
        <f>'Equipment Register'!J9+'Equipment Register'!K9</f>
        <v/>
      </c>
      <c r="M7" s="17">
        <f>K7+L7</f>
        <v/>
      </c>
      <c r="N7" s="17">
        <f>D7-K7</f>
        <v/>
      </c>
      <c r="P7" s="30" t="n">
        <v>4</v>
      </c>
      <c r="Q7" s="31" t="n">
        <v>0.0741</v>
      </c>
      <c r="R7" s="31" t="n">
        <v>0.1152</v>
      </c>
      <c r="S7" s="31" t="n">
        <v>0.1249</v>
      </c>
      <c r="T7" s="31" t="n">
        <v>0.077</v>
      </c>
    </row>
    <row r="8">
      <c r="A8" s="7">
        <f>'Equipment Register'!A10</f>
        <v/>
      </c>
      <c r="B8" s="8">
        <f>'Equipment Register'!B10</f>
        <v/>
      </c>
      <c r="C8" s="7">
        <f>'Equipment Register'!H10</f>
        <v/>
      </c>
      <c r="D8" s="10">
        <f>'Equipment Register'!L10</f>
        <v/>
      </c>
      <c r="E8" s="10">
        <f>'Equipment Register'!N10</f>
        <v/>
      </c>
      <c r="F8" s="10">
        <f>IFERROR(ROUND($D8*INDEX($Q$4:$T$11,MATCH(2,$P$4:$P$11,0),MATCH($C8,$Q$3:$T$3,0)),2),0)</f>
        <v/>
      </c>
      <c r="G8" s="10">
        <f>IFERROR(ROUND($D8*INDEX($Q$4:$T$11,MATCH(3,$P$4:$P$11,0),MATCH($C8,$Q$3:$T$3,0)),2),0)</f>
        <v/>
      </c>
      <c r="H8" s="10">
        <f>IFERROR(ROUND($D8*INDEX($Q$4:$T$11,MATCH(4,$P$4:$P$11,0),MATCH($C8,$Q$3:$T$3,0)),2),0)</f>
        <v/>
      </c>
      <c r="I8" s="10">
        <f>IFERROR(ROUND($D8*INDEX($Q$4:$T$11,MATCH(5,$P$4:$P$11,0),MATCH($C8,$Q$3:$T$3,0)),2),0)</f>
        <v/>
      </c>
      <c r="J8" s="10">
        <f>IFERROR(ROUND($D8*INDEX($Q$4:$T$11,MATCH(6,$P$4:$P$11,0),MATCH($C8,$Q$3:$T$3,0)),2),0)</f>
        <v/>
      </c>
      <c r="K8" s="10">
        <f>SUM(E8:J8)</f>
        <v/>
      </c>
      <c r="L8" s="10">
        <f>'Equipment Register'!J10+'Equipment Register'!K10</f>
        <v/>
      </c>
      <c r="M8" s="10">
        <f>K8+L8</f>
        <v/>
      </c>
      <c r="N8" s="10">
        <f>D8-K8</f>
        <v/>
      </c>
      <c r="P8" s="30" t="n">
        <v>5</v>
      </c>
      <c r="Q8" s="31" t="n">
        <v>0</v>
      </c>
      <c r="R8" s="31" t="n">
        <v>0.1152</v>
      </c>
      <c r="S8" s="31" t="n">
        <v>0.0893</v>
      </c>
      <c r="T8" s="31" t="n">
        <v>0.0693</v>
      </c>
    </row>
    <row r="9">
      <c r="A9" s="14">
        <f>'Equipment Register'!A11</f>
        <v/>
      </c>
      <c r="B9" s="15">
        <f>'Equipment Register'!B11</f>
        <v/>
      </c>
      <c r="C9" s="14">
        <f>'Equipment Register'!H11</f>
        <v/>
      </c>
      <c r="D9" s="17">
        <f>'Equipment Register'!L11</f>
        <v/>
      </c>
      <c r="E9" s="17">
        <f>'Equipment Register'!N11</f>
        <v/>
      </c>
      <c r="F9" s="17">
        <f>IFERROR(ROUND($D9*INDEX($Q$4:$T$11,MATCH(2,$P$4:$P$11,0),MATCH($C9,$Q$3:$T$3,0)),2),0)</f>
        <v/>
      </c>
      <c r="G9" s="17">
        <f>IFERROR(ROUND($D9*INDEX($Q$4:$T$11,MATCH(3,$P$4:$P$11,0),MATCH($C9,$Q$3:$T$3,0)),2),0)</f>
        <v/>
      </c>
      <c r="H9" s="17">
        <f>IFERROR(ROUND($D9*INDEX($Q$4:$T$11,MATCH(4,$P$4:$P$11,0),MATCH($C9,$Q$3:$T$3,0)),2),0)</f>
        <v/>
      </c>
      <c r="I9" s="17">
        <f>IFERROR(ROUND($D9*INDEX($Q$4:$T$11,MATCH(5,$P$4:$P$11,0),MATCH($C9,$Q$3:$T$3,0)),2),0)</f>
        <v/>
      </c>
      <c r="J9" s="17">
        <f>IFERROR(ROUND($D9*INDEX($Q$4:$T$11,MATCH(6,$P$4:$P$11,0),MATCH($C9,$Q$3:$T$3,0)),2),0)</f>
        <v/>
      </c>
      <c r="K9" s="17">
        <f>SUM(E9:J9)</f>
        <v/>
      </c>
      <c r="L9" s="17">
        <f>'Equipment Register'!J11+'Equipment Register'!K11</f>
        <v/>
      </c>
      <c r="M9" s="17">
        <f>K9+L9</f>
        <v/>
      </c>
      <c r="N9" s="17">
        <f>D9-K9</f>
        <v/>
      </c>
      <c r="P9" s="30" t="n">
        <v>6</v>
      </c>
      <c r="Q9" s="31" t="n">
        <v>0</v>
      </c>
      <c r="R9" s="31" t="n">
        <v>0.0576</v>
      </c>
      <c r="S9" s="31" t="n">
        <v>0.0892</v>
      </c>
      <c r="T9" s="31" t="n">
        <v>0.0623</v>
      </c>
    </row>
    <row r="10">
      <c r="A10" s="7">
        <f>'Equipment Register'!A12</f>
        <v/>
      </c>
      <c r="B10" s="8">
        <f>'Equipment Register'!B12</f>
        <v/>
      </c>
      <c r="C10" s="7">
        <f>'Equipment Register'!H12</f>
        <v/>
      </c>
      <c r="D10" s="10">
        <f>'Equipment Register'!L12</f>
        <v/>
      </c>
      <c r="E10" s="10">
        <f>'Equipment Register'!N12</f>
        <v/>
      </c>
      <c r="F10" s="10">
        <f>IFERROR(ROUND($D10*INDEX($Q$4:$T$11,MATCH(2,$P$4:$P$11,0),MATCH($C10,$Q$3:$T$3,0)),2),0)</f>
        <v/>
      </c>
      <c r="G10" s="10">
        <f>IFERROR(ROUND($D10*INDEX($Q$4:$T$11,MATCH(3,$P$4:$P$11,0),MATCH($C10,$Q$3:$T$3,0)),2),0)</f>
        <v/>
      </c>
      <c r="H10" s="10">
        <f>IFERROR(ROUND($D10*INDEX($Q$4:$T$11,MATCH(4,$P$4:$P$11,0),MATCH($C10,$Q$3:$T$3,0)),2),0)</f>
        <v/>
      </c>
      <c r="I10" s="10">
        <f>IFERROR(ROUND($D10*INDEX($Q$4:$T$11,MATCH(5,$P$4:$P$11,0),MATCH($C10,$Q$3:$T$3,0)),2),0)</f>
        <v/>
      </c>
      <c r="J10" s="10">
        <f>IFERROR(ROUND($D10*INDEX($Q$4:$T$11,MATCH(6,$P$4:$P$11,0),MATCH($C10,$Q$3:$T$3,0)),2),0)</f>
        <v/>
      </c>
      <c r="K10" s="10">
        <f>SUM(E10:J10)</f>
        <v/>
      </c>
      <c r="L10" s="10">
        <f>'Equipment Register'!J12+'Equipment Register'!K12</f>
        <v/>
      </c>
      <c r="M10" s="10">
        <f>K10+L10</f>
        <v/>
      </c>
      <c r="N10" s="10">
        <f>D10-K10</f>
        <v/>
      </c>
      <c r="P10" s="30" t="n">
        <v>7</v>
      </c>
      <c r="Q10" s="31" t="n">
        <v>0</v>
      </c>
      <c r="R10" s="31" t="n">
        <v>0</v>
      </c>
      <c r="S10" s="31" t="n">
        <v>0.0893</v>
      </c>
      <c r="T10" s="31" t="n">
        <v>0.059</v>
      </c>
    </row>
    <row r="11">
      <c r="A11" s="14">
        <f>'Equipment Register'!A13</f>
        <v/>
      </c>
      <c r="B11" s="15">
        <f>'Equipment Register'!B13</f>
        <v/>
      </c>
      <c r="C11" s="14">
        <f>'Equipment Register'!H13</f>
        <v/>
      </c>
      <c r="D11" s="17">
        <f>'Equipment Register'!L13</f>
        <v/>
      </c>
      <c r="E11" s="17">
        <f>'Equipment Register'!N13</f>
        <v/>
      </c>
      <c r="F11" s="17">
        <f>IFERROR(ROUND($D11*INDEX($Q$4:$T$11,MATCH(2,$P$4:$P$11,0),MATCH($C11,$Q$3:$T$3,0)),2),0)</f>
        <v/>
      </c>
      <c r="G11" s="17">
        <f>IFERROR(ROUND($D11*INDEX($Q$4:$T$11,MATCH(3,$P$4:$P$11,0),MATCH($C11,$Q$3:$T$3,0)),2),0)</f>
        <v/>
      </c>
      <c r="H11" s="17">
        <f>IFERROR(ROUND($D11*INDEX($Q$4:$T$11,MATCH(4,$P$4:$P$11,0),MATCH($C11,$Q$3:$T$3,0)),2),0)</f>
        <v/>
      </c>
      <c r="I11" s="17">
        <f>IFERROR(ROUND($D11*INDEX($Q$4:$T$11,MATCH(5,$P$4:$P$11,0),MATCH($C11,$Q$3:$T$3,0)),2),0)</f>
        <v/>
      </c>
      <c r="J11" s="17">
        <f>IFERROR(ROUND($D11*INDEX($Q$4:$T$11,MATCH(6,$P$4:$P$11,0),MATCH($C11,$Q$3:$T$3,0)),2),0)</f>
        <v/>
      </c>
      <c r="K11" s="17">
        <f>SUM(E11:J11)</f>
        <v/>
      </c>
      <c r="L11" s="17">
        <f>'Equipment Register'!J13+'Equipment Register'!K13</f>
        <v/>
      </c>
      <c r="M11" s="17">
        <f>K11+L11</f>
        <v/>
      </c>
      <c r="N11" s="17">
        <f>D11-K11</f>
        <v/>
      </c>
      <c r="P11" s="30" t="n">
        <v>8</v>
      </c>
      <c r="Q11" s="31" t="n">
        <v>0</v>
      </c>
      <c r="R11" s="31" t="n">
        <v>0</v>
      </c>
      <c r="S11" s="31" t="n">
        <v>0.0446</v>
      </c>
      <c r="T11" s="31" t="n">
        <v>0.059</v>
      </c>
    </row>
    <row r="12">
      <c r="A12" s="7">
        <f>'Equipment Register'!A14</f>
        <v/>
      </c>
      <c r="B12" s="8">
        <f>'Equipment Register'!B14</f>
        <v/>
      </c>
      <c r="C12" s="7">
        <f>'Equipment Register'!H14</f>
        <v/>
      </c>
      <c r="D12" s="10">
        <f>'Equipment Register'!L14</f>
        <v/>
      </c>
      <c r="E12" s="10">
        <f>'Equipment Register'!N14</f>
        <v/>
      </c>
      <c r="F12" s="10">
        <f>IFERROR(ROUND($D12*INDEX($Q$4:$T$11,MATCH(2,$P$4:$P$11,0),MATCH($C12,$Q$3:$T$3,0)),2),0)</f>
        <v/>
      </c>
      <c r="G12" s="10">
        <f>IFERROR(ROUND($D12*INDEX($Q$4:$T$11,MATCH(3,$P$4:$P$11,0),MATCH($C12,$Q$3:$T$3,0)),2),0)</f>
        <v/>
      </c>
      <c r="H12" s="10">
        <f>IFERROR(ROUND($D12*INDEX($Q$4:$T$11,MATCH(4,$P$4:$P$11,0),MATCH($C12,$Q$3:$T$3,0)),2),0)</f>
        <v/>
      </c>
      <c r="I12" s="10">
        <f>IFERROR(ROUND($D12*INDEX($Q$4:$T$11,MATCH(5,$P$4:$P$11,0),MATCH($C12,$Q$3:$T$3,0)),2),0)</f>
        <v/>
      </c>
      <c r="J12" s="10">
        <f>IFERROR(ROUND($D12*INDEX($Q$4:$T$11,MATCH(6,$P$4:$P$11,0),MATCH($C12,$Q$3:$T$3,0)),2),0)</f>
        <v/>
      </c>
      <c r="K12" s="10">
        <f>SUM(E12:J12)</f>
        <v/>
      </c>
      <c r="L12" s="10">
        <f>'Equipment Register'!J14+'Equipment Register'!K14</f>
        <v/>
      </c>
      <c r="M12" s="10">
        <f>K12+L12</f>
        <v/>
      </c>
      <c r="N12" s="10">
        <f>D12-K12</f>
        <v/>
      </c>
    </row>
    <row r="13">
      <c r="A13" s="19" t="n"/>
      <c r="B13" s="20" t="inlineStr">
        <is>
          <t>TOTALS</t>
        </is>
      </c>
      <c r="C13" s="19" t="n"/>
      <c r="D13" s="21">
        <f>SUM(D4:D12)</f>
        <v/>
      </c>
      <c r="E13" s="21">
        <f>SUM(E4:E12)</f>
        <v/>
      </c>
      <c r="F13" s="21">
        <f>SUM(F4:F12)</f>
        <v/>
      </c>
      <c r="G13" s="21">
        <f>SUM(G4:G12)</f>
        <v/>
      </c>
      <c r="H13" s="21">
        <f>SUM(H4:H12)</f>
        <v/>
      </c>
      <c r="I13" s="21">
        <f>SUM(I4:I12)</f>
        <v/>
      </c>
      <c r="J13" s="21">
        <f>SUM(J4:J12)</f>
        <v/>
      </c>
      <c r="K13" s="21">
        <f>SUM(K4:K12)</f>
        <v/>
      </c>
      <c r="L13" s="21">
        <f>SUM(L4:L12)</f>
        <v/>
      </c>
      <c r="M13" s="21">
        <f>SUM(M4:M12)</f>
        <v/>
      </c>
      <c r="N13" s="21">
        <f>SUM(N4:N12)</f>
        <v/>
      </c>
    </row>
  </sheetData>
  <mergeCells count="1">
    <mergeCell ref="A1:N1"/>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H39"/>
  <sheetViews>
    <sheetView workbookViewId="0">
      <selection activeCell="A1" sqref="A1"/>
    </sheetView>
  </sheetViews>
  <sheetFormatPr baseColWidth="8" defaultRowHeight="15"/>
  <cols>
    <col width="30" customWidth="1" min="1" max="1"/>
    <col width="18" customWidth="1" min="2" max="2"/>
    <col width="14" customWidth="1" min="3" max="3"/>
    <col width="14" customWidth="1" min="4" max="4"/>
    <col width="14" customWidth="1" min="5" max="5"/>
    <col width="14" customWidth="1" min="6" max="6"/>
    <col width="14" customWidth="1" min="7" max="7"/>
    <col width="14" customWidth="1" min="8" max="8"/>
  </cols>
  <sheetData>
    <row r="1">
      <c r="A1" s="26" t="inlineStr">
        <is>
          <t>Section 179 Depreciation Dashboard - Tax Year 2026</t>
        </is>
      </c>
    </row>
    <row r="2"/>
    <row r="3">
      <c r="A3" s="23" t="inlineStr">
        <is>
          <t>Key Metrics</t>
        </is>
      </c>
    </row>
    <row r="4">
      <c r="A4" s="32" t="inlineStr">
        <is>
          <t>Total Equipment Cost</t>
        </is>
      </c>
      <c r="B4" s="33">
        <f>'Equipment Register'!F15</f>
        <v/>
      </c>
    </row>
    <row r="5">
      <c r="A5" s="32" t="inlineStr">
        <is>
          <t>Total Business-Use Basis</t>
        </is>
      </c>
      <c r="B5" s="33">
        <f>'Equipment Register'!I15</f>
        <v/>
      </c>
    </row>
    <row r="6">
      <c r="A6" s="32" t="inlineStr">
        <is>
          <t>Total Section 179 Elected</t>
        </is>
      </c>
      <c r="B6" s="33">
        <f>'Equipment Register'!J15</f>
        <v/>
      </c>
    </row>
    <row r="7">
      <c r="A7" s="32" t="inlineStr">
        <is>
          <t>Total Bonus Depreciation</t>
        </is>
      </c>
      <c r="B7" s="33">
        <f>'Equipment Register'!K15</f>
        <v/>
      </c>
    </row>
    <row r="8">
      <c r="A8" s="32" t="inlineStr">
        <is>
          <t>Total Regular MACRS (Yr 1)</t>
        </is>
      </c>
      <c r="B8" s="33">
        <f>'Equipment Register'!N15</f>
        <v/>
      </c>
    </row>
    <row r="9">
      <c r="A9" s="32" t="inlineStr">
        <is>
          <t>Total Year 1 Deduction</t>
        </is>
      </c>
      <c r="B9" s="33">
        <f>'Equipment Register'!O15</f>
        <v/>
      </c>
    </row>
    <row r="10">
      <c r="A10" s="32" t="inlineStr">
        <is>
          <t>Avg Deduction % of Basis</t>
        </is>
      </c>
      <c r="B10" s="34">
        <f>'Equipment Register'!P15</f>
        <v/>
      </c>
    </row>
    <row r="11">
      <c r="A11" s="32" t="inlineStr">
        <is>
          <t>Section 179 Remaining Room</t>
        </is>
      </c>
      <c r="B11" s="33">
        <f>'Equipment Register'!B2-'Equipment Register'!J15</f>
        <v/>
      </c>
    </row>
    <row r="12"/>
    <row r="13">
      <c r="A13" s="23" t="inlineStr">
        <is>
          <t>Deduction Composition</t>
        </is>
      </c>
    </row>
    <row r="14">
      <c r="A14" s="35" t="inlineStr">
        <is>
          <t>Component</t>
        </is>
      </c>
      <c r="B14" s="35" t="inlineStr">
        <is>
          <t>Amount</t>
        </is>
      </c>
    </row>
    <row r="15">
      <c r="A15" s="12" t="inlineStr">
        <is>
          <t>Section 179 Deduction</t>
        </is>
      </c>
      <c r="B15" s="36">
        <f>'Equipment Register'!J15</f>
        <v/>
      </c>
    </row>
    <row r="16">
      <c r="A16" s="12" t="inlineStr">
        <is>
          <t>Bonus Depreciation</t>
        </is>
      </c>
      <c r="B16" s="36">
        <f>'Equipment Register'!K15</f>
        <v/>
      </c>
    </row>
    <row r="17">
      <c r="A17" s="12" t="inlineStr">
        <is>
          <t>Regular MACRS (Yr 1)</t>
        </is>
      </c>
      <c r="B17" s="36">
        <f>'Equipment Register'!N15</f>
        <v/>
      </c>
    </row>
    <row r="18"/>
    <row r="19"/>
    <row r="20">
      <c r="A20" s="23" t="inlineStr">
        <is>
          <t>Portfolio Depreciation by Year (MACRS Only)</t>
        </is>
      </c>
    </row>
    <row r="21">
      <c r="A21" s="35" t="inlineStr">
        <is>
          <t>Year</t>
        </is>
      </c>
      <c r="B21" s="35" t="inlineStr">
        <is>
          <t>Total Deduction</t>
        </is>
      </c>
    </row>
    <row r="22">
      <c r="A22" s="12" t="inlineStr">
        <is>
          <t>Year 1</t>
        </is>
      </c>
      <c r="B22" s="36">
        <f>'Depreciation Schedule'!E13</f>
        <v/>
      </c>
    </row>
    <row r="23">
      <c r="A23" s="12" t="inlineStr">
        <is>
          <t>Year 2</t>
        </is>
      </c>
      <c r="B23" s="36">
        <f>'Depreciation Schedule'!F13</f>
        <v/>
      </c>
    </row>
    <row r="24">
      <c r="A24" s="12" t="inlineStr">
        <is>
          <t>Year 3</t>
        </is>
      </c>
      <c r="B24" s="36">
        <f>'Depreciation Schedule'!G13</f>
        <v/>
      </c>
    </row>
    <row r="25">
      <c r="A25" s="12" t="inlineStr">
        <is>
          <t>Year 4</t>
        </is>
      </c>
      <c r="B25" s="36">
        <f>'Depreciation Schedule'!H13</f>
        <v/>
      </c>
    </row>
    <row r="26">
      <c r="A26" s="12" t="inlineStr">
        <is>
          <t>Year 5</t>
        </is>
      </c>
      <c r="B26" s="36">
        <f>'Depreciation Schedule'!I13</f>
        <v/>
      </c>
    </row>
    <row r="27">
      <c r="A27" s="12" t="inlineStr">
        <is>
          <t>Year 6</t>
        </is>
      </c>
      <c r="B27" s="36">
        <f>'Depreciation Schedule'!J13</f>
        <v/>
      </c>
    </row>
    <row r="28"/>
    <row r="29"/>
    <row r="30">
      <c r="A30" s="35" t="inlineStr">
        <is>
          <t>Asset</t>
        </is>
      </c>
      <c r="B30" s="35" t="inlineStr">
        <is>
          <t>Total Year 1 Deduction</t>
        </is>
      </c>
    </row>
    <row r="31">
      <c r="A31" s="12">
        <f>'Equipment Register'!B6</f>
        <v/>
      </c>
      <c r="B31" s="36">
        <f>'Equipment Register'!O6</f>
        <v/>
      </c>
    </row>
    <row r="32">
      <c r="A32" s="12">
        <f>'Equipment Register'!B7</f>
        <v/>
      </c>
      <c r="B32" s="36">
        <f>'Equipment Register'!O7</f>
        <v/>
      </c>
    </row>
    <row r="33">
      <c r="A33" s="12">
        <f>'Equipment Register'!B8</f>
        <v/>
      </c>
      <c r="B33" s="36">
        <f>'Equipment Register'!O8</f>
        <v/>
      </c>
    </row>
    <row r="34">
      <c r="A34" s="12">
        <f>'Equipment Register'!B9</f>
        <v/>
      </c>
      <c r="B34" s="36">
        <f>'Equipment Register'!O9</f>
        <v/>
      </c>
    </row>
    <row r="35">
      <c r="A35" s="12">
        <f>'Equipment Register'!B10</f>
        <v/>
      </c>
      <c r="B35" s="36">
        <f>'Equipment Register'!O10</f>
        <v/>
      </c>
    </row>
    <row r="36">
      <c r="A36" s="12">
        <f>'Equipment Register'!B11</f>
        <v/>
      </c>
      <c r="B36" s="36">
        <f>'Equipment Register'!O11</f>
        <v/>
      </c>
    </row>
    <row r="37">
      <c r="A37" s="12">
        <f>'Equipment Register'!B12</f>
        <v/>
      </c>
      <c r="B37" s="36">
        <f>'Equipment Register'!O12</f>
        <v/>
      </c>
    </row>
    <row r="38">
      <c r="A38" s="12">
        <f>'Equipment Register'!B13</f>
        <v/>
      </c>
      <c r="B38" s="36">
        <f>'Equipment Register'!O13</f>
        <v/>
      </c>
    </row>
    <row r="39">
      <c r="A39" s="12">
        <f>'Equipment Register'!B14</f>
        <v/>
      </c>
      <c r="B39" s="36">
        <f>'Equipment Register'!O14</f>
        <v/>
      </c>
    </row>
  </sheetData>
  <mergeCells count="1">
    <mergeCell ref="A1:H1"/>
  </mergeCells>
  <pageMargins left="0.75" right="0.75" top="1" bottom="1" header="0.5" footer="0.5"/>
  <drawing xmlns:r="http://schemas.openxmlformats.org/officeDocument/2006/relationships" r:id="rId1"/>
</worksheet>
</file>

<file path=xl/worksheets/sheet4.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4" customWidth="1" min="1" max="1"/>
    <col width="95" customWidth="1" min="2" max="2"/>
  </cols>
  <sheetData>
    <row r="1">
      <c r="A1" s="26" t="inlineStr">
        <is>
          <t>How to Use This Section 179 Depreciation Template</t>
        </is>
      </c>
    </row>
    <row r="2"/>
    <row r="3" ht="60" customHeight="1">
      <c r="A3" s="37" t="inlineStr">
        <is>
          <t>Overview</t>
        </is>
      </c>
      <c r="B3" s="38" t="inlineStr">
        <is>
          <t>This workbook helps small businesses plan and track Section 179 expensing, bonus depreciation, and regular MACRS depreciation for equipment placed in service during tax year 2026. It is for planning purposes only and does not constitute tax advice - consult a CPA or IRS Publication 946 and Form 4562 instructions before filing.</t>
        </is>
      </c>
    </row>
    <row r="4" ht="60" customHeight="1">
      <c r="A4" s="37" t="inlineStr">
        <is>
          <t>Equipment Register</t>
        </is>
      </c>
      <c r="B4" s="38" t="inlineStr">
        <is>
          <t>Enter each fixed asset on its own row. Editable (pale yellow) cells are the Section 179 Deduction Limit, Phase-Out Threshold, Bonus Depreciation Rate, and each asset's Section 179 Election amount. All other columns calculate automatically: Business-Use Basis, Bonus Depreciation Amount, Remaining Basis, MACRS Year 1 rate (via VLOOKUP against the small life/rate table), Regular MACRS Deduction, and Total Year 1 Deduction.</t>
        </is>
      </c>
    </row>
    <row r="5" ht="60" customHeight="1">
      <c r="A5" s="37" t="inlineStr">
        <is>
          <t>Section 179 Usage Summary</t>
        </is>
      </c>
      <c r="B5" s="38" t="inlineStr">
        <is>
          <t>Located below the register totals. It sums all Section 179 elections and compares them to the annual IRS limit. The Status cell turns red if the total exceeds the limit and green if it is within bounds.</t>
        </is>
      </c>
    </row>
    <row r="6" ht="60" customHeight="1">
      <c r="A6" s="37" t="inlineStr">
        <is>
          <t>Depreciation Schedule</t>
        </is>
      </c>
      <c r="B6" s="38" t="inlineStr">
        <is>
          <t>Projects Regular MACRS deductions for Years 1 through 6 for each asset using the IRS half-year convention GDS percentage table (3-year, 5-year, 7-year, and 15-year property classes). Amounts link automatically from the Equipment Register.</t>
        </is>
      </c>
    </row>
    <row r="7" ht="60" customHeight="1">
      <c r="A7" s="37" t="inlineStr">
        <is>
          <t>Dashboard</t>
        </is>
      </c>
      <c r="B7" s="38" t="inlineStr">
        <is>
          <t>Summarizes key totals and visualizes deduction composition (Section 179 vs. Bonus vs. Regular MACRS), total deduction by asset, and projected portfolio depreciation over six years.</t>
        </is>
      </c>
    </row>
    <row r="8" ht="60" customHeight="1">
      <c r="A8" s="37" t="inlineStr">
        <is>
          <t>MACRS Life Input</t>
        </is>
      </c>
      <c r="B8" s="38" t="inlineStr">
        <is>
          <t>Only use 3, 5, 7, or 15 years in the MACRS Life column - a dropdown enforces this because the built-in rate tables only cover these common equipment classes.</t>
        </is>
      </c>
    </row>
    <row r="9" ht="60" customHeight="1">
      <c r="A9" s="37" t="inlineStr">
        <is>
          <t>Disclaimer</t>
        </is>
      </c>
      <c r="B9" s="38" t="inlineStr">
        <is>
          <t>Section 179 limits, phase-out thresholds, and bonus depreciation rates shown are illustrative for 2026 planning. Confirm current-year figures with the IRS before filing Form 4562.</t>
        </is>
      </c>
    </row>
  </sheetData>
  <mergeCells count="1">
    <mergeCell ref="A1:B1"/>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2026-07-14T15:04:42Z</dcterms:created>
  <dcterms:modified xmlns:dcterms="http://purl.org/dc/terms/" xmlns:xsi="http://www.w3.org/2001/XMLSchema-instance" xsi:type="dcterms:W3CDTF">2026-07-14T15:04:42Z</dcterms:modified>
</cp:coreProperties>
</file>