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ibutions" sheetId="1" state="visible" r:id="rId1"/>
    <sheet xmlns:r="http://schemas.openxmlformats.org/officeDocument/2006/relationships" name="Dashboard" sheetId="2" state="visible" r:id="rId2"/>
    <sheet xmlns:r="http://schemas.openxmlformats.org/officeDocument/2006/relationships" name="Instructions" sheetId="3" state="visible" r:id="rId3"/>
  </sheets>
  <definedNames>
    <definedName name="_xlnm._FilterDatabase" localSheetId="0" hidden="1">'Contributions'!$A$3:$Q$13</definedName>
  </definedNames>
  <calcPr calcId="124519" fullCalcOnLoad="1"/>
</workbook>
</file>

<file path=xl/styles.xml><?xml version="1.0" encoding="utf-8"?>
<styleSheet xmlns="http://schemas.openxmlformats.org/spreadsheetml/2006/main">
  <numFmts count="3">
    <numFmt numFmtId="164" formatCode="MM/DD/YYYY"/>
    <numFmt numFmtId="165" formatCode="&quot;$&quot;#,##0.00"/>
    <numFmt numFmtId="166" formatCode="0.0%"/>
  </numFmts>
  <fonts count="7">
    <font>
      <name val="Calibri"/>
      <family val="2"/>
      <color theme="1"/>
      <sz val="11"/>
      <scheme val="minor"/>
    </font>
    <font>
      <name val="Calibri"/>
      <b val="1"/>
      <color rgb="001E293B"/>
      <sz val="16"/>
    </font>
    <font>
      <name val="Calibri"/>
      <b val="1"/>
      <color rgb="00FFFFFF"/>
      <sz val="11"/>
    </font>
    <font>
      <name val="Calibri"/>
      <b val="1"/>
      <color rgb="00111827"/>
      <sz val="10"/>
    </font>
    <font>
      <name val="Calibri"/>
      <b val="1"/>
      <color rgb="0016A34A"/>
      <sz val="10"/>
    </font>
    <font>
      <name val="Calibri"/>
      <b val="1"/>
      <color rgb="00DC2626"/>
      <sz val="10"/>
    </font>
    <font>
      <name val="Calibri"/>
      <color rgb="00111827"/>
      <sz val="10"/>
    </font>
  </fonts>
  <fills count="7">
    <fill>
      <patternFill/>
    </fill>
    <fill>
      <patternFill patternType="gray125"/>
    </fill>
    <fill>
      <patternFill patternType="solid">
        <fgColor rgb="001E293B"/>
        <bgColor rgb="001E293B"/>
      </patternFill>
    </fill>
    <fill>
      <patternFill patternType="solid">
        <fgColor rgb="00F8FAFC"/>
        <bgColor rgb="00F8FAFC"/>
      </patternFill>
    </fill>
    <fill>
      <patternFill patternType="solid">
        <fgColor rgb="00FFFBEB"/>
        <bgColor rgb="00FFFBEB"/>
      </patternFill>
    </fill>
    <fill>
      <patternFill patternType="solid">
        <fgColor rgb="00FFFFFF"/>
        <bgColor rgb="00FFFFFF"/>
      </patternFill>
    </fill>
    <fill>
      <patternFill patternType="solid">
        <fgColor rgb="00D80621"/>
        <bgColor rgb="00D80621"/>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2">
    <xf numFmtId="0" fontId="0" fillId="0" borderId="0" pivotButton="0" quotePrefix="0" xfId="0"/>
    <xf numFmtId="0" fontId="1" fillId="0" borderId="0" applyAlignment="1" pivotButton="0" quotePrefix="0" xfId="0">
      <alignment horizontal="center" vertical="center"/>
    </xf>
    <xf numFmtId="0" fontId="2" fillId="2" borderId="1" applyAlignment="1" pivotButton="0" quotePrefix="0" xfId="0">
      <alignment horizontal="center" vertical="center"/>
    </xf>
    <xf numFmtId="0" fontId="0" fillId="3" borderId="1" applyAlignment="1" pivotButton="0" quotePrefix="0" xfId="0">
      <alignment horizontal="center" vertical="center"/>
    </xf>
    <xf numFmtId="164" fontId="0" fillId="4" borderId="1" applyAlignment="1" pivotButton="0" quotePrefix="0" xfId="0">
      <alignment horizontal="center" vertical="center"/>
    </xf>
    <xf numFmtId="165" fontId="0" fillId="4" borderId="1" pivotButton="0" quotePrefix="0" xfId="0"/>
    <xf numFmtId="165" fontId="0" fillId="3" borderId="1" applyAlignment="1" pivotButton="0" quotePrefix="0" xfId="0">
      <alignment horizontal="center" vertical="center"/>
    </xf>
    <xf numFmtId="0" fontId="0" fillId="4" borderId="1" applyAlignment="1" pivotButton="0" quotePrefix="0" xfId="0">
      <alignment horizontal="center" vertical="center"/>
    </xf>
    <xf numFmtId="0" fontId="0" fillId="5" borderId="1" applyAlignment="1" pivotButton="0" quotePrefix="0" xfId="0">
      <alignment horizontal="center" vertical="center"/>
    </xf>
    <xf numFmtId="165" fontId="0" fillId="5" borderId="1" applyAlignment="1" pivotButton="0" quotePrefix="0" xfId="0">
      <alignment horizontal="center" vertical="center"/>
    </xf>
    <xf numFmtId="0" fontId="2" fillId="6" borderId="0" applyAlignment="1" pivotButton="0" quotePrefix="0" xfId="0">
      <alignment horizontal="center" vertical="center"/>
    </xf>
    <xf numFmtId="0" fontId="3" fillId="0" borderId="0" pivotButton="0" quotePrefix="0" xfId="0"/>
    <xf numFmtId="165" fontId="3" fillId="0" borderId="1" pivotButton="0" quotePrefix="0" xfId="0"/>
    <xf numFmtId="165" fontId="3" fillId="0" borderId="0" pivotButton="0" quotePrefix="0" xfId="0"/>
    <xf numFmtId="0" fontId="4" fillId="0" borderId="0" pivotButton="0" quotePrefix="0" xfId="0"/>
    <xf numFmtId="0" fontId="5" fillId="0" borderId="0" pivotButton="0" quotePrefix="0" xfId="0"/>
    <xf numFmtId="0" fontId="6" fillId="3" borderId="1" pivotButton="0" quotePrefix="0" xfId="0"/>
    <xf numFmtId="165" fontId="3" fillId="3" borderId="1" pivotButton="0" quotePrefix="0" xfId="0"/>
    <xf numFmtId="0" fontId="6" fillId="5" borderId="1" pivotButton="0" quotePrefix="0" xfId="0"/>
    <xf numFmtId="165" fontId="3" fillId="5" borderId="1" pivotButton="0" quotePrefix="0" xfId="0"/>
    <xf numFmtId="1" fontId="3" fillId="5" borderId="1" pivotButton="0" quotePrefix="0" xfId="0"/>
    <xf numFmtId="1" fontId="3" fillId="3" borderId="1" pivotButton="0" quotePrefix="0" xfId="0"/>
    <xf numFmtId="166" fontId="3" fillId="5" borderId="1" pivotButton="0" quotePrefix="0" xfId="0"/>
    <xf numFmtId="166" fontId="3" fillId="3" borderId="1" pivotButton="0" quotePrefix="0" xfId="0"/>
    <xf numFmtId="0" fontId="0" fillId="5" borderId="1" pivotButton="0" quotePrefix="0" xfId="0"/>
    <xf numFmtId="0" fontId="0" fillId="3" borderId="1" pivotButton="0" quotePrefix="0" xfId="0"/>
    <xf numFmtId="165" fontId="0" fillId="3" borderId="1" pivotButton="0" quotePrefix="0" xfId="0"/>
    <xf numFmtId="165" fontId="0" fillId="5" borderId="1" pivotButton="0" quotePrefix="0" xfId="0"/>
    <xf numFmtId="0" fontId="3" fillId="3" borderId="1" applyAlignment="1" pivotButton="0" quotePrefix="0" xfId="0">
      <alignment horizontal="left" vertical="center" wrapText="1"/>
    </xf>
    <xf numFmtId="0" fontId="6" fillId="3" borderId="1" applyAlignment="1" pivotButton="0" quotePrefix="0" xfId="0">
      <alignment horizontal="left" vertical="center" wrapText="1"/>
    </xf>
    <xf numFmtId="0" fontId="3" fillId="5" borderId="1" applyAlignment="1" pivotButton="0" quotePrefix="0" xfId="0">
      <alignment horizontal="left" vertical="center" wrapText="1"/>
    </xf>
    <xf numFmtId="0" fontId="6" fillId="5" borderId="1" applyAlignment="1" pivotButton="0" quotePrefix="0" xfId="0">
      <alignment horizontal="left" vertical="center" wrapText="1"/>
    </xf>
  </cellXfs>
  <cellStyles count="1">
    <cellStyle name="Normal" xfId="0" builtinId="0" hidden="0"/>
  </cellStyles>
  <dxfs count="1">
    <dxf>
      <font>
        <name val="Calibri"/>
        <b val="1"/>
        <color rgb="00DC2626"/>
        <sz val="10"/>
      </font>
      <fill>
        <patternFill patternType="solid">
          <fgColor rgb="00FEE2E2"/>
          <b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Contributions by Contributor</a:t>
            </a:r>
          </a:p>
        </rich>
      </tx>
    </title>
    <plotArea>
      <barChart>
        <barDir val="col"/>
        <grouping val="clustered"/>
        <ser>
          <idx val="0"/>
          <order val="0"/>
          <tx>
            <strRef>
              <f>'Contributions'!J3</f>
            </strRef>
          </tx>
          <spPr>
            <a:solidFill xmlns:a="http://schemas.openxmlformats.org/drawingml/2006/main">
              <a:srgbClr val="0F766E"/>
            </a:solidFill>
            <a:ln xmlns:a="http://schemas.openxmlformats.org/drawingml/2006/main">
              <a:prstDash val="solid"/>
            </a:ln>
          </spPr>
          <cat>
            <numRef>
              <f>'Contributions'!$D$4:$D$13</f>
            </numRef>
          </cat>
          <val>
            <numRef>
              <f>'Contributions'!$J$4:$J$13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Contributor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Eligibility Status Distribution</a:t>
            </a:r>
          </a:p>
        </rich>
      </tx>
    </title>
    <plotArea>
      <pieChart>
        <varyColors val="1"/>
        <ser>
          <idx val="0"/>
          <order val="0"/>
          <tx>
            <strRef>
              <f>'Dashboard'!B16</f>
            </strRef>
          </tx>
          <spPr>
            <a:solidFill xmlns:a="http://schemas.openxmlformats.org/drawingml/2006/main">
              <a:srgbClr val="DC2626"/>
            </a:solidFill>
            <a:ln xmlns:a="http://schemas.openxmlformats.org/drawingml/2006/main">
              <a:prstDash val="solid"/>
            </a:ln>
          </spPr>
          <cat>
            <numRef>
              <f>'Dashboard'!$A$17:$A$19</f>
            </numRef>
          </cat>
          <val>
            <numRef>
              <f>'Dashboard'!$B$17:$B$19</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Monthly Contribution Trend - 2026</a:t>
            </a:r>
          </a:p>
        </rich>
      </tx>
    </title>
    <plotArea>
      <lineChart>
        <grouping val="standard"/>
        <ser>
          <idx val="0"/>
          <order val="0"/>
          <tx>
            <strRef>
              <f>'Dashboard'!B23</f>
            </strRef>
          </tx>
          <spPr>
            <a:solidFill xmlns:a="http://schemas.openxmlformats.org/drawingml/2006/main">
              <a:srgbClr val="16A34A"/>
            </a:solidFill>
            <a:ln xmlns:a="http://schemas.openxmlformats.org/drawingml/2006/main" w="20000">
              <a:prstDash val="solid"/>
            </a:ln>
          </spPr>
          <marker>
            <symbol val="none"/>
            <spPr>
              <a:ln xmlns:a="http://schemas.openxmlformats.org/drawingml/2006/main">
                <a:prstDash val="solid"/>
              </a:ln>
            </spPr>
          </marker>
          <cat>
            <numRef>
              <f>'Dashboard'!$A$24:$A$35</f>
            </numRef>
          </cat>
          <val>
            <numRef>
              <f>'Dashboard'!$B$24:$B$35</f>
            </numRef>
          </val>
        </ser>
        <axId val="10"/>
        <axId val="100"/>
      </lineChart>
      <catAx>
        <axId val="10"/>
        <scaling>
          <orientation val="minMax"/>
        </scaling>
        <axPos val="l"/>
        <title>
          <tx>
            <rich>
              <a:bodyPr xmlns:a="http://schemas.openxmlformats.org/drawingml/2006/main"/>
              <a:p xmlns:a="http://schemas.openxmlformats.org/drawingml/2006/main">
                <a:pPr>
                  <a:defRPr/>
                </a:pPr>
                <a:r>
                  <a:t>Month</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3</col>
      <colOff>0</colOff>
      <row>2</row>
      <rowOff>0</rowOff>
    </from>
    <ext cx="648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23</row>
      <rowOff>0</rowOff>
    </from>
    <ext cx="432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7</col>
      <colOff>0</colOff>
      <row>2</row>
      <rowOff>0</rowOff>
    </from>
    <ext cx="6480000" cy="360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Q19"/>
  <sheetViews>
    <sheetView workbookViewId="0">
      <pane ySplit="3" topLeftCell="A4" activePane="bottomLeft" state="frozen"/>
      <selection pane="bottomLeft" activeCell="A1" sqref="A1"/>
    </sheetView>
  </sheetViews>
  <sheetFormatPr baseColWidth="8" defaultRowHeight="15"/>
  <cols>
    <col width="14" customWidth="1" min="1" max="1"/>
    <col width="10" customWidth="1" min="2" max="2"/>
    <col width="16" customWidth="1" min="3" max="3"/>
    <col width="18" customWidth="1" min="4" max="4"/>
    <col width="18" customWidth="1" min="5" max="5"/>
    <col width="15" customWidth="1" min="6" max="6"/>
    <col width="13" customWidth="1" min="7" max="7"/>
    <col width="13" customWidth="1" min="8" max="8"/>
    <col width="22" customWidth="1" min="9" max="9"/>
    <col width="16" customWidth="1" min="10" max="10"/>
    <col width="12" customWidth="1" min="11" max="11"/>
    <col width="18" customWidth="1" min="12" max="12"/>
    <col width="15" customWidth="1" min="13" max="13"/>
    <col width="16" customWidth="1" min="14" max="14"/>
    <col width="15" customWidth="1" min="15" max="15"/>
    <col width="15" customWidth="1" min="16" max="16"/>
    <col width="26" customWidth="1" min="17" max="17"/>
  </cols>
  <sheetData>
    <row r="1">
      <c r="A1" s="1" t="inlineStr">
        <is>
          <t>Roth IRA Contribution Tracker - Tax Year 2026</t>
        </is>
      </c>
    </row>
    <row r="2"/>
    <row r="3">
      <c r="A3" s="2" t="inlineStr">
        <is>
          <t>Contribution ID</t>
        </is>
      </c>
      <c r="B3" s="2" t="inlineStr">
        <is>
          <t>Tax Year</t>
        </is>
      </c>
      <c r="C3" s="2" t="inlineStr">
        <is>
          <t>Contribution Date</t>
        </is>
      </c>
      <c r="D3" s="2" t="inlineStr">
        <is>
          <t>Contributor Name</t>
        </is>
      </c>
      <c r="E3" s="2" t="inlineStr">
        <is>
          <t>Custodian</t>
        </is>
      </c>
      <c r="F3" s="2" t="inlineStr">
        <is>
          <t>Contribution Type</t>
        </is>
      </c>
      <c r="G3" s="2" t="inlineStr">
        <is>
          <t>Gross Income</t>
        </is>
      </c>
      <c r="H3" s="2" t="inlineStr">
        <is>
          <t>MAGI</t>
        </is>
      </c>
      <c r="I3" s="2" t="inlineStr">
        <is>
          <t>Married Filing Status</t>
        </is>
      </c>
      <c r="J3" s="2" t="inlineStr">
        <is>
          <t>Contribution Amount</t>
        </is>
      </c>
      <c r="K3" s="2" t="inlineStr">
        <is>
          <t>Annual Limit</t>
        </is>
      </c>
      <c r="L3" s="2" t="inlineStr">
        <is>
          <t>Prior Contributions YTD</t>
        </is>
      </c>
      <c r="M3" s="2" t="inlineStr">
        <is>
          <t>Remaining Room</t>
        </is>
      </c>
      <c r="N3" s="2" t="inlineStr">
        <is>
          <t>Excess Contribution</t>
        </is>
      </c>
      <c r="O3" s="2" t="inlineStr">
        <is>
          <t>Eligibility Status</t>
        </is>
      </c>
      <c r="P3" s="2" t="inlineStr">
        <is>
          <t>Withdrawal Needed?</t>
        </is>
      </c>
      <c r="Q3" s="2" t="inlineStr">
        <is>
          <t>Notes</t>
        </is>
      </c>
    </row>
    <row r="4">
      <c r="A4" s="3" t="inlineStr">
        <is>
          <t>CR-1001</t>
        </is>
      </c>
      <c r="B4" s="3" t="n">
        <v>2026</v>
      </c>
      <c r="C4" s="4" t="inlineStr">
        <is>
          <t>01/15/2026</t>
        </is>
      </c>
      <c r="D4" s="3" t="inlineStr">
        <is>
          <t>Michael Reyes</t>
        </is>
      </c>
      <c r="E4" s="3" t="inlineStr">
        <is>
          <t>Fidelity</t>
        </is>
      </c>
      <c r="F4" s="3" t="inlineStr">
        <is>
          <t>Regular</t>
        </is>
      </c>
      <c r="G4" s="5" t="n">
        <v>82000</v>
      </c>
      <c r="H4" s="5" t="n">
        <v>80500</v>
      </c>
      <c r="I4" s="3" t="inlineStr">
        <is>
          <t>Single</t>
        </is>
      </c>
      <c r="J4" s="5" t="n">
        <v>7000</v>
      </c>
      <c r="K4" s="6">
        <f>IF(F4="Catch-Up",8000,7000)</f>
        <v/>
      </c>
      <c r="L4" s="6">
        <f>SUMIFS($J$2:J4,$B$2:B4,B4,$D$2:D4,D4)</f>
        <v/>
      </c>
      <c r="M4" s="6">
        <f>MAX(0,K4-L4)</f>
        <v/>
      </c>
      <c r="N4" s="6">
        <f>MAX(0,J4-M4)</f>
        <v/>
      </c>
      <c r="O4" s="3">
        <f>IF(AND(H4&lt;=IF(I4="Married Filing Jointly",250000,165000),J4&lt;=K4),"Eligible","Review")</f>
        <v/>
      </c>
      <c r="P4" s="3">
        <f>IF(N4&gt;0,"Yes","No")</f>
        <v/>
      </c>
      <c r="Q4" s="7" t="inlineStr">
        <is>
          <t>Austin, TX</t>
        </is>
      </c>
    </row>
    <row r="5">
      <c r="A5" s="8" t="inlineStr">
        <is>
          <t>CR-1002</t>
        </is>
      </c>
      <c r="B5" s="8" t="n">
        <v>2026</v>
      </c>
      <c r="C5" s="4" t="inlineStr">
        <is>
          <t>02/10/2026</t>
        </is>
      </c>
      <c r="D5" s="8" t="inlineStr">
        <is>
          <t>Jennifer Smith</t>
        </is>
      </c>
      <c r="E5" s="8" t="inlineStr">
        <is>
          <t>Vanguard</t>
        </is>
      </c>
      <c r="F5" s="8" t="inlineStr">
        <is>
          <t>Regular</t>
        </is>
      </c>
      <c r="G5" s="5" t="n">
        <v>95000</v>
      </c>
      <c r="H5" s="5" t="n">
        <v>93500</v>
      </c>
      <c r="I5" s="8" t="inlineStr">
        <is>
          <t>Single</t>
        </is>
      </c>
      <c r="J5" s="5" t="n">
        <v>7000</v>
      </c>
      <c r="K5" s="9">
        <f>IF(F5="Catch-Up",8000,7000)</f>
        <v/>
      </c>
      <c r="L5" s="9">
        <f>SUMIFS($J$2:J5,$B$2:B5,B5,$D$2:D5,D5)</f>
        <v/>
      </c>
      <c r="M5" s="9">
        <f>MAX(0,K5-L5)</f>
        <v/>
      </c>
      <c r="N5" s="9">
        <f>MAX(0,J5-M5)</f>
        <v/>
      </c>
      <c r="O5" s="8">
        <f>IF(AND(H5&lt;=IF(I5="Married Filing Jointly",250000,165000),J5&lt;=K5),"Eligible","Review")</f>
        <v/>
      </c>
      <c r="P5" s="8">
        <f>IF(N5&gt;0,"Yes","No")</f>
        <v/>
      </c>
      <c r="Q5" s="7" t="inlineStr">
        <is>
          <t>Denver, CO</t>
        </is>
      </c>
    </row>
    <row r="6">
      <c r="A6" s="3" t="inlineStr">
        <is>
          <t>CR-1003</t>
        </is>
      </c>
      <c r="B6" s="3" t="n">
        <v>2026</v>
      </c>
      <c r="C6" s="4" t="inlineStr">
        <is>
          <t>02/20/2026</t>
        </is>
      </c>
      <c r="D6" s="3" t="inlineStr">
        <is>
          <t>James Carter</t>
        </is>
      </c>
      <c r="E6" s="3" t="inlineStr">
        <is>
          <t>Charles Schwab</t>
        </is>
      </c>
      <c r="F6" s="3" t="inlineStr">
        <is>
          <t>Catch-Up</t>
        </is>
      </c>
      <c r="G6" s="5" t="n">
        <v>110000</v>
      </c>
      <c r="H6" s="5" t="n">
        <v>108000</v>
      </c>
      <c r="I6" s="3" t="inlineStr">
        <is>
          <t>Single</t>
        </is>
      </c>
      <c r="J6" s="5" t="n">
        <v>8000</v>
      </c>
      <c r="K6" s="6">
        <f>IF(F6="Catch-Up",8000,7000)</f>
        <v/>
      </c>
      <c r="L6" s="6">
        <f>SUMIFS($J$2:J6,$B$2:B6,B6,$D$2:D6,D6)</f>
        <v/>
      </c>
      <c r="M6" s="6">
        <f>MAX(0,K6-L6)</f>
        <v/>
      </c>
      <c r="N6" s="6">
        <f>MAX(0,J6-M6)</f>
        <v/>
      </c>
      <c r="O6" s="3">
        <f>IF(AND(H6&lt;=IF(I6="Married Filing Jointly",250000,165000),J6&lt;=K6),"Eligible","Review")</f>
        <v/>
      </c>
      <c r="P6" s="3">
        <f>IF(N6&gt;0,"Yes","No")</f>
        <v/>
      </c>
      <c r="Q6" s="7" t="inlineStr">
        <is>
          <t>Age 50+ catch-up</t>
        </is>
      </c>
    </row>
    <row r="7">
      <c r="A7" s="8" t="inlineStr">
        <is>
          <t>CR-1004</t>
        </is>
      </c>
      <c r="B7" s="8" t="n">
        <v>2026</v>
      </c>
      <c r="C7" s="4" t="inlineStr">
        <is>
          <t>03/05/2026</t>
        </is>
      </c>
      <c r="D7" s="8" t="inlineStr">
        <is>
          <t>Emily Davis</t>
        </is>
      </c>
      <c r="E7" s="8" t="inlineStr">
        <is>
          <t>Fidelity</t>
        </is>
      </c>
      <c r="F7" s="8" t="inlineStr">
        <is>
          <t>Regular</t>
        </is>
      </c>
      <c r="G7" s="5" t="n">
        <v>60000</v>
      </c>
      <c r="H7" s="5" t="n">
        <v>59000</v>
      </c>
      <c r="I7" s="8" t="inlineStr">
        <is>
          <t>Single</t>
        </is>
      </c>
      <c r="J7" s="5" t="n">
        <v>3500</v>
      </c>
      <c r="K7" s="9">
        <f>IF(F7="Catch-Up",8000,7000)</f>
        <v/>
      </c>
      <c r="L7" s="9">
        <f>SUMIFS($J$2:J7,$B$2:B7,B7,$D$2:D7,D7)</f>
        <v/>
      </c>
      <c r="M7" s="9">
        <f>MAX(0,K7-L7)</f>
        <v/>
      </c>
      <c r="N7" s="9">
        <f>MAX(0,J7-M7)</f>
        <v/>
      </c>
      <c r="O7" s="8">
        <f>IF(AND(H7&lt;=IF(I7="Married Filing Jointly",250000,165000),J7&lt;=K7),"Eligible","Review")</f>
        <v/>
      </c>
      <c r="P7" s="8">
        <f>IF(N7&gt;0,"Yes","No")</f>
        <v/>
      </c>
      <c r="Q7" s="7" t="inlineStr">
        <is>
          <t>Partial contribution</t>
        </is>
      </c>
    </row>
    <row r="8">
      <c r="A8" s="3" t="inlineStr">
        <is>
          <t>CR-1005</t>
        </is>
      </c>
      <c r="B8" s="3" t="n">
        <v>2026</v>
      </c>
      <c r="C8" s="4" t="inlineStr">
        <is>
          <t>03/22/2026</t>
        </is>
      </c>
      <c r="D8" s="3" t="inlineStr">
        <is>
          <t>David Wilson</t>
        </is>
      </c>
      <c r="E8" s="3" t="inlineStr">
        <is>
          <t>Vanguard</t>
        </is>
      </c>
      <c r="F8" s="3" t="inlineStr">
        <is>
          <t>Regular</t>
        </is>
      </c>
      <c r="G8" s="5" t="n">
        <v>88000</v>
      </c>
      <c r="H8" s="5" t="n">
        <v>86500</v>
      </c>
      <c r="I8" s="3" t="inlineStr">
        <is>
          <t>Single</t>
        </is>
      </c>
      <c r="J8" s="5" t="n">
        <v>7800</v>
      </c>
      <c r="K8" s="6">
        <f>IF(F8="Catch-Up",8000,7000)</f>
        <v/>
      </c>
      <c r="L8" s="6">
        <f>SUMIFS($J$2:J8,$B$2:B8,B8,$D$2:D8,D8)</f>
        <v/>
      </c>
      <c r="M8" s="6">
        <f>MAX(0,K8-L8)</f>
        <v/>
      </c>
      <c r="N8" s="6">
        <f>MAX(0,J8-M8)</f>
        <v/>
      </c>
      <c r="O8" s="3">
        <f>IF(AND(H8&lt;=IF(I8="Married Filing Jointly",250000,165000),J8&lt;=K8),"Eligible","Review")</f>
        <v/>
      </c>
      <c r="P8" s="3">
        <f>IF(N8&gt;0,"Yes","No")</f>
        <v/>
      </c>
      <c r="Q8" s="7" t="inlineStr">
        <is>
          <t>Over-contributed by mistake</t>
        </is>
      </c>
    </row>
    <row r="9">
      <c r="A9" s="8" t="inlineStr">
        <is>
          <t>CR-1006</t>
        </is>
      </c>
      <c r="B9" s="8" t="n">
        <v>2026</v>
      </c>
      <c r="C9" s="4" t="inlineStr">
        <is>
          <t>04/12/2026</t>
        </is>
      </c>
      <c r="D9" s="8" t="inlineStr">
        <is>
          <t>Sarah Johnson</t>
        </is>
      </c>
      <c r="E9" s="8" t="inlineStr">
        <is>
          <t>Charles Schwab</t>
        </is>
      </c>
      <c r="F9" s="8" t="inlineStr">
        <is>
          <t>Spousal</t>
        </is>
      </c>
      <c r="G9" s="5" t="n">
        <v>150000</v>
      </c>
      <c r="H9" s="5" t="n">
        <v>149000</v>
      </c>
      <c r="I9" s="8" t="inlineStr">
        <is>
          <t>Married Filing Jointly</t>
        </is>
      </c>
      <c r="J9" s="5" t="n">
        <v>7000</v>
      </c>
      <c r="K9" s="9">
        <f>IF(F9="Catch-Up",8000,7000)</f>
        <v/>
      </c>
      <c r="L9" s="9">
        <f>SUMIFS($J$2:J9,$B$2:B9,B9,$D$2:D9,D9)</f>
        <v/>
      </c>
      <c r="M9" s="9">
        <f>MAX(0,K9-L9)</f>
        <v/>
      </c>
      <c r="N9" s="9">
        <f>MAX(0,J9-M9)</f>
        <v/>
      </c>
      <c r="O9" s="8">
        <f>IF(AND(H9&lt;=IF(I9="Married Filing Jointly",250000,165000),J9&lt;=K9),"Eligible","Review")</f>
        <v/>
      </c>
      <c r="P9" s="8">
        <f>IF(N9&gt;0,"Yes","No")</f>
        <v/>
      </c>
      <c r="Q9" s="7" t="inlineStr">
        <is>
          <t>Columbus, OH</t>
        </is>
      </c>
    </row>
    <row r="10">
      <c r="A10" s="3" t="inlineStr">
        <is>
          <t>CR-1007</t>
        </is>
      </c>
      <c r="B10" s="3" t="n">
        <v>2026</v>
      </c>
      <c r="C10" s="4" t="inlineStr">
        <is>
          <t>05/18/2026</t>
        </is>
      </c>
      <c r="D10" s="3" t="inlineStr">
        <is>
          <t>Robert Brown</t>
        </is>
      </c>
      <c r="E10" s="3" t="inlineStr">
        <is>
          <t>Fidelity</t>
        </is>
      </c>
      <c r="F10" s="3" t="inlineStr">
        <is>
          <t>Regular</t>
        </is>
      </c>
      <c r="G10" s="5" t="n">
        <v>168000</v>
      </c>
      <c r="H10" s="5" t="n">
        <v>163500</v>
      </c>
      <c r="I10" s="3" t="inlineStr">
        <is>
          <t>Single</t>
        </is>
      </c>
      <c r="J10" s="5" t="n">
        <v>7000</v>
      </c>
      <c r="K10" s="6">
        <f>IF(F10="Catch-Up",8000,7000)</f>
        <v/>
      </c>
      <c r="L10" s="6">
        <f>SUMIFS($J$2:J10,$B$2:B10,B10,$D$2:D10,D10)</f>
        <v/>
      </c>
      <c r="M10" s="6">
        <f>MAX(0,K10-L10)</f>
        <v/>
      </c>
      <c r="N10" s="6">
        <f>MAX(0,J10-M10)</f>
        <v/>
      </c>
      <c r="O10" s="3">
        <f>IF(AND(H10&lt;=IF(I10="Married Filing Jointly",250000,165000),J10&lt;=K10),"Eligible","Review")</f>
        <v/>
      </c>
      <c r="P10" s="3">
        <f>IF(N10&gt;0,"Yes","No")</f>
        <v/>
      </c>
      <c r="Q10" s="7" t="inlineStr">
        <is>
          <t>Near income phaseout - review</t>
        </is>
      </c>
    </row>
    <row r="11">
      <c r="A11" s="8" t="inlineStr">
        <is>
          <t>CR-1008</t>
        </is>
      </c>
      <c r="B11" s="8" t="n">
        <v>2026</v>
      </c>
      <c r="C11" s="4" t="inlineStr">
        <is>
          <t>06/09/2026</t>
        </is>
      </c>
      <c r="D11" s="8" t="inlineStr">
        <is>
          <t>Ashley Miller</t>
        </is>
      </c>
      <c r="E11" s="8" t="inlineStr">
        <is>
          <t>Vanguard</t>
        </is>
      </c>
      <c r="F11" s="8" t="inlineStr">
        <is>
          <t>Regular</t>
        </is>
      </c>
      <c r="G11" s="5" t="n">
        <v>72000</v>
      </c>
      <c r="H11" s="5" t="n">
        <v>70500</v>
      </c>
      <c r="I11" s="8" t="inlineStr">
        <is>
          <t>Single</t>
        </is>
      </c>
      <c r="J11" s="5" t="n">
        <v>7000</v>
      </c>
      <c r="K11" s="9">
        <f>IF(F11="Catch-Up",8000,7000)</f>
        <v/>
      </c>
      <c r="L11" s="9">
        <f>SUMIFS($J$2:J11,$B$2:B11,B11,$D$2:D11,D11)</f>
        <v/>
      </c>
      <c r="M11" s="9">
        <f>MAX(0,K11-L11)</f>
        <v/>
      </c>
      <c r="N11" s="9">
        <f>MAX(0,J11-M11)</f>
        <v/>
      </c>
      <c r="O11" s="8">
        <f>IF(AND(H11&lt;=IF(I11="Married Filing Jointly",250000,165000),J11&lt;=K11),"Eligible","Review")</f>
        <v/>
      </c>
      <c r="P11" s="8">
        <f>IF(N11&gt;0,"Yes","No")</f>
        <v/>
      </c>
      <c r="Q11" s="7" t="inlineStr">
        <is>
          <t>Phoenix, AZ</t>
        </is>
      </c>
    </row>
    <row r="12">
      <c r="A12" s="3" t="inlineStr">
        <is>
          <t>CR-1009</t>
        </is>
      </c>
      <c r="B12" s="3" t="n">
        <v>2026</v>
      </c>
      <c r="C12" s="4" t="inlineStr">
        <is>
          <t>07/14/2026</t>
        </is>
      </c>
      <c r="D12" s="3" t="inlineStr">
        <is>
          <t>Christopher Lee</t>
        </is>
      </c>
      <c r="E12" s="3" t="inlineStr">
        <is>
          <t>Charles Schwab</t>
        </is>
      </c>
      <c r="F12" s="3" t="inlineStr">
        <is>
          <t>Regular</t>
        </is>
      </c>
      <c r="G12" s="5" t="n">
        <v>99000</v>
      </c>
      <c r="H12" s="5" t="n">
        <v>97000</v>
      </c>
      <c r="I12" s="3" t="inlineStr">
        <is>
          <t>Single</t>
        </is>
      </c>
      <c r="J12" s="5" t="n">
        <v>6500</v>
      </c>
      <c r="K12" s="6">
        <f>IF(F12="Catch-Up",8000,7000)</f>
        <v/>
      </c>
      <c r="L12" s="6">
        <f>SUMIFS($J$2:J12,$B$2:B12,B12,$D$2:D12,D12)</f>
        <v/>
      </c>
      <c r="M12" s="6">
        <f>MAX(0,K12-L12)</f>
        <v/>
      </c>
      <c r="N12" s="6">
        <f>MAX(0,J12-M12)</f>
        <v/>
      </c>
      <c r="O12" s="3">
        <f>IF(AND(H12&lt;=IF(I12="Married Filing Jointly",250000,165000),J12&lt;=K12),"Eligible","Review")</f>
        <v/>
      </c>
      <c r="P12" s="3">
        <f>IF(N12&gt;0,"Yes","No")</f>
        <v/>
      </c>
      <c r="Q12" s="7" t="inlineStr">
        <is>
          <t>Seattle, WA</t>
        </is>
      </c>
    </row>
    <row r="13">
      <c r="A13" s="8" t="inlineStr">
        <is>
          <t>CR-1010</t>
        </is>
      </c>
      <c r="B13" s="8" t="n">
        <v>2026</v>
      </c>
      <c r="C13" s="4" t="inlineStr">
        <is>
          <t>08/25/2026</t>
        </is>
      </c>
      <c r="D13" s="8" t="inlineStr">
        <is>
          <t>Jessica Taylor</t>
        </is>
      </c>
      <c r="E13" s="8" t="inlineStr">
        <is>
          <t>Fidelity</t>
        </is>
      </c>
      <c r="F13" s="8" t="inlineStr">
        <is>
          <t>Catch-Up</t>
        </is>
      </c>
      <c r="G13" s="5" t="n">
        <v>121000</v>
      </c>
      <c r="H13" s="5" t="n">
        <v>118500</v>
      </c>
      <c r="I13" s="8" t="inlineStr">
        <is>
          <t>Single</t>
        </is>
      </c>
      <c r="J13" s="5" t="n">
        <v>8000</v>
      </c>
      <c r="K13" s="9">
        <f>IF(F13="Catch-Up",8000,7000)</f>
        <v/>
      </c>
      <c r="L13" s="9">
        <f>SUMIFS($J$2:J13,$B$2:B13,B13,$D$2:D13,D13)</f>
        <v/>
      </c>
      <c r="M13" s="9">
        <f>MAX(0,K13-L13)</f>
        <v/>
      </c>
      <c r="N13" s="9">
        <f>MAX(0,J13-M13)</f>
        <v/>
      </c>
      <c r="O13" s="8">
        <f>IF(AND(H13&lt;=IF(I13="Married Filing Jointly",250000,165000),J13&lt;=K13),"Eligible","Review")</f>
        <v/>
      </c>
      <c r="P13" s="8">
        <f>IF(N13&gt;0,"Yes","No")</f>
        <v/>
      </c>
      <c r="Q13" s="7" t="inlineStr">
        <is>
          <t>Atlanta, GA</t>
        </is>
      </c>
    </row>
    <row r="14"/>
    <row r="15">
      <c r="A15" s="10" t="inlineStr">
        <is>
          <t>Totals &amp; Summary Statistics</t>
        </is>
      </c>
    </row>
    <row r="16">
      <c r="A16" s="11" t="inlineStr">
        <is>
          <t>TOTALS</t>
        </is>
      </c>
      <c r="J16" s="12">
        <f>SUM(J4:J13)</f>
        <v/>
      </c>
      <c r="N16" s="12">
        <f>SUM(N4:N13)</f>
        <v/>
      </c>
    </row>
    <row r="17">
      <c r="A17" s="11" t="inlineStr">
        <is>
          <t>AVERAGE CONTRIBUTION</t>
        </is>
      </c>
      <c r="J17" s="13">
        <f>AVERAGE(J4:J13)</f>
        <v/>
      </c>
    </row>
    <row r="18">
      <c r="A18" s="11" t="inlineStr">
        <is>
          <t>ELIGIBLE COUNT</t>
        </is>
      </c>
      <c r="J18" s="14">
        <f>COUNTIF(O4:O13,"Eligible")</f>
        <v/>
      </c>
    </row>
    <row r="19">
      <c r="A19" s="11" t="inlineStr">
        <is>
          <t>REVIEW REQUIRED COUNT</t>
        </is>
      </c>
      <c r="J19" s="15">
        <f>COUNTIF(O4:O13,"Review")</f>
        <v/>
      </c>
    </row>
  </sheetData>
  <autoFilter ref="A3:Q13"/>
  <mergeCells count="2">
    <mergeCell ref="A1:Q1"/>
    <mergeCell ref="A15:Q15"/>
  </mergeCells>
  <conditionalFormatting sqref="N4:N13">
    <cfRule type="expression" priority="1" dxfId="0" stopIfTrue="1">
      <formula>N4&gt;0</formula>
    </cfRule>
  </conditionalFormatting>
  <conditionalFormatting sqref="O4:O13">
    <cfRule type="expression" priority="2" dxfId="0" stopIfTrue="1">
      <formula>O4="Review"</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5"/>
  <sheetViews>
    <sheetView workbookViewId="0">
      <pane ySplit="3" topLeftCell="A4" activePane="bottomLeft" state="frozen"/>
      <selection pane="bottomLeft" activeCell="A1" sqref="A1"/>
    </sheetView>
  </sheetViews>
  <sheetFormatPr baseColWidth="8" defaultRowHeight="15"/>
  <cols>
    <col width="32" customWidth="1" min="1" max="1"/>
    <col width="18" customWidth="1" min="2" max="2"/>
    <col width="14" customWidth="1" min="3" max="3"/>
    <col width="14" customWidth="1" min="4" max="4"/>
    <col width="14" customWidth="1" min="5" max="5"/>
    <col width="14" customWidth="1" min="6" max="6"/>
  </cols>
  <sheetData>
    <row r="1">
      <c r="A1" s="1" t="inlineStr">
        <is>
          <t>Roth IRA Contribution Dashboard - 2026</t>
        </is>
      </c>
    </row>
    <row r="2"/>
    <row r="3">
      <c r="A3" s="2" t="inlineStr">
        <is>
          <t>Metric</t>
        </is>
      </c>
      <c r="B3" s="2" t="inlineStr">
        <is>
          <t>Value</t>
        </is>
      </c>
    </row>
    <row r="4">
      <c r="A4" s="16" t="inlineStr">
        <is>
          <t>Total Contributions</t>
        </is>
      </c>
      <c r="B4" s="17">
        <f>SUM(Contributions!J:J)</f>
        <v/>
      </c>
    </row>
    <row r="5">
      <c r="A5" s="18" t="inlineStr">
        <is>
          <t>Total Excess Contributions</t>
        </is>
      </c>
      <c r="B5" s="19">
        <f>SUM(Contributions!N:N)</f>
        <v/>
      </c>
    </row>
    <row r="6">
      <c r="A6" s="16" t="inlineStr">
        <is>
          <t>Average Contribution Amount</t>
        </is>
      </c>
      <c r="B6" s="17">
        <f>AVERAGE(Contributions!J:J)</f>
        <v/>
      </c>
    </row>
    <row r="7">
      <c r="A7" s="18" t="inlineStr">
        <is>
          <t>Eligible Contributions Count</t>
        </is>
      </c>
      <c r="B7" s="20">
        <f>COUNTIF(Contributions!O:O,"Eligible")</f>
        <v/>
      </c>
    </row>
    <row r="8">
      <c r="A8" s="16" t="inlineStr">
        <is>
          <t>Review Required Count</t>
        </is>
      </c>
      <c r="B8" s="21">
        <f>COUNTIF(Contributions!O:O,"Review")</f>
        <v/>
      </c>
    </row>
    <row r="9">
      <c r="A9" s="18" t="inlineStr">
        <is>
          <t>Remaining Annual Room (Sum)</t>
        </is>
      </c>
      <c r="B9" s="19">
        <f>SUM(Contributions!M:M)</f>
        <v/>
      </c>
    </row>
    <row r="10">
      <c r="A10" s="16" t="inlineStr">
        <is>
          <t>Max Allowed (Regular+Catch-Up Est.)</t>
        </is>
      </c>
      <c r="B10" s="17" t="n">
        <v>75000</v>
      </c>
    </row>
    <row r="11">
      <c r="A11" s="18" t="inlineStr">
        <is>
          <t>Percentage of Max Allowed Contributed</t>
        </is>
      </c>
      <c r="B11" s="22">
        <f>IFERROR(B4/B10,0)</f>
        <v/>
      </c>
    </row>
    <row r="12">
      <c r="A12" s="16" t="inlineStr">
        <is>
          <t>Contribution Utilization %</t>
        </is>
      </c>
      <c r="B12" s="23">
        <f>IFERROR(B4/(B4+B9),0)</f>
        <v/>
      </c>
    </row>
    <row r="13"/>
    <row r="14"/>
    <row r="15">
      <c r="A15" s="10" t="inlineStr">
        <is>
          <t>Status Distribution</t>
        </is>
      </c>
    </row>
    <row r="16">
      <c r="A16" s="2" t="inlineStr">
        <is>
          <t>Status</t>
        </is>
      </c>
      <c r="B16" s="2" t="inlineStr">
        <is>
          <t>Count</t>
        </is>
      </c>
    </row>
    <row r="17">
      <c r="A17" s="24" t="inlineStr">
        <is>
          <t>Eligible</t>
        </is>
      </c>
      <c r="B17" s="24">
        <f>COUNTIF(Contributions!O:O,"Eligible")</f>
        <v/>
      </c>
    </row>
    <row r="18">
      <c r="A18" s="25" t="inlineStr">
        <is>
          <t>Review</t>
        </is>
      </c>
      <c r="B18" s="25">
        <f>COUNTIF(Contributions!O:O,"Review")</f>
        <v/>
      </c>
    </row>
    <row r="19">
      <c r="A19" s="24" t="inlineStr">
        <is>
          <t>Excess (Withdrawal Needed)</t>
        </is>
      </c>
      <c r="B19" s="24">
        <f>COUNTIF(Contributions!P:P,"Yes")</f>
        <v/>
      </c>
    </row>
    <row r="20"/>
    <row r="21"/>
    <row r="22">
      <c r="A22" s="10" t="inlineStr">
        <is>
          <t>Monthly Contributions - 2026</t>
        </is>
      </c>
    </row>
    <row r="23">
      <c r="A23" s="2" t="inlineStr">
        <is>
          <t>Month</t>
        </is>
      </c>
      <c r="B23" s="2" t="inlineStr">
        <is>
          <t>Total Contributed</t>
        </is>
      </c>
    </row>
    <row r="24">
      <c r="A24" s="25" t="inlineStr">
        <is>
          <t>January</t>
        </is>
      </c>
      <c r="B24" s="26">
        <f>SUMIFS(Contributions!$J:$J,Contributions!$C:$C,"&gt;="&amp;DATE(2026,1,1),Contributions!$C:$C,"&lt;"&amp;DATE(2026,2,1))</f>
        <v/>
      </c>
    </row>
    <row r="25">
      <c r="A25" s="24" t="inlineStr">
        <is>
          <t>February</t>
        </is>
      </c>
      <c r="B25" s="27">
        <f>SUMIFS(Contributions!$J:$J,Contributions!$C:$C,"&gt;="&amp;DATE(2026,2,1),Contributions!$C:$C,"&lt;"&amp;DATE(2026,3,1))</f>
        <v/>
      </c>
    </row>
    <row r="26">
      <c r="A26" s="25" t="inlineStr">
        <is>
          <t>March</t>
        </is>
      </c>
      <c r="B26" s="26">
        <f>SUMIFS(Contributions!$J:$J,Contributions!$C:$C,"&gt;="&amp;DATE(2026,3,1),Contributions!$C:$C,"&lt;"&amp;DATE(2026,4,1))</f>
        <v/>
      </c>
    </row>
    <row r="27">
      <c r="A27" s="24" t="inlineStr">
        <is>
          <t>April</t>
        </is>
      </c>
      <c r="B27" s="27">
        <f>SUMIFS(Contributions!$J:$J,Contributions!$C:$C,"&gt;="&amp;DATE(2026,4,1),Contributions!$C:$C,"&lt;"&amp;DATE(2026,5,1))</f>
        <v/>
      </c>
    </row>
    <row r="28">
      <c r="A28" s="25" t="inlineStr">
        <is>
          <t>May</t>
        </is>
      </c>
      <c r="B28" s="26">
        <f>SUMIFS(Contributions!$J:$J,Contributions!$C:$C,"&gt;="&amp;DATE(2026,5,1),Contributions!$C:$C,"&lt;"&amp;DATE(2026,6,1))</f>
        <v/>
      </c>
    </row>
    <row r="29">
      <c r="A29" s="24" t="inlineStr">
        <is>
          <t>June</t>
        </is>
      </c>
      <c r="B29" s="27">
        <f>SUMIFS(Contributions!$J:$J,Contributions!$C:$C,"&gt;="&amp;DATE(2026,6,1),Contributions!$C:$C,"&lt;"&amp;DATE(2026,7,1))</f>
        <v/>
      </c>
    </row>
    <row r="30">
      <c r="A30" s="25" t="inlineStr">
        <is>
          <t>July</t>
        </is>
      </c>
      <c r="B30" s="26">
        <f>SUMIFS(Contributions!$J:$J,Contributions!$C:$C,"&gt;="&amp;DATE(2026,7,1),Contributions!$C:$C,"&lt;"&amp;DATE(2026,8,1))</f>
        <v/>
      </c>
    </row>
    <row r="31">
      <c r="A31" s="24" t="inlineStr">
        <is>
          <t>August</t>
        </is>
      </c>
      <c r="B31" s="27">
        <f>SUMIFS(Contributions!$J:$J,Contributions!$C:$C,"&gt;="&amp;DATE(2026,8,1),Contributions!$C:$C,"&lt;"&amp;DATE(2026,9,1))</f>
        <v/>
      </c>
    </row>
    <row r="32">
      <c r="A32" s="25" t="inlineStr">
        <is>
          <t>September</t>
        </is>
      </c>
      <c r="B32" s="26">
        <f>SUMIFS(Contributions!$J:$J,Contributions!$C:$C,"&gt;="&amp;DATE(2026,9,1),Contributions!$C:$C,"&lt;"&amp;DATE(2026,10,1))</f>
        <v/>
      </c>
    </row>
    <row r="33">
      <c r="A33" s="24" t="inlineStr">
        <is>
          <t>October</t>
        </is>
      </c>
      <c r="B33" s="27">
        <f>SUMIFS(Contributions!$J:$J,Contributions!$C:$C,"&gt;="&amp;DATE(2026,10,1),Contributions!$C:$C,"&lt;"&amp;DATE(2026,11,1))</f>
        <v/>
      </c>
    </row>
    <row r="34">
      <c r="A34" s="25" t="inlineStr">
        <is>
          <t>November</t>
        </is>
      </c>
      <c r="B34" s="26">
        <f>SUMIFS(Contributions!$J:$J,Contributions!$C:$C,"&gt;="&amp;DATE(2026,11,1),Contributions!$C:$C,"&lt;"&amp;DATE(2026,12,1))</f>
        <v/>
      </c>
    </row>
    <row r="35">
      <c r="A35" s="24" t="inlineStr">
        <is>
          <t>December</t>
        </is>
      </c>
      <c r="B35" s="27">
        <f>SUMIFS(Contributions!$J:$J,Contributions!$C:$C,"&gt;="&amp;DATE(2026,12,1),Contributions!$C:$C,"&lt;"&amp;DATE(2027,1,1))</f>
        <v/>
      </c>
    </row>
  </sheetData>
  <mergeCells count="3">
    <mergeCell ref="A1:F1"/>
    <mergeCell ref="A15:C15"/>
    <mergeCell ref="A22:C22"/>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26" customWidth="1" min="1" max="1"/>
    <col width="95" customWidth="1" min="2" max="2"/>
  </cols>
  <sheetData>
    <row r="1">
      <c r="A1" s="1" t="inlineStr">
        <is>
          <t>Roth IRA Contribution Tracker - User Guide</t>
        </is>
      </c>
    </row>
    <row r="2"/>
    <row r="3">
      <c r="A3" s="2" t="inlineStr">
        <is>
          <t>Section</t>
        </is>
      </c>
      <c r="B3" s="2" t="inlineStr">
        <is>
          <t>Details</t>
        </is>
      </c>
    </row>
    <row r="4" ht="45" customHeight="1">
      <c r="A4" s="28" t="inlineStr">
        <is>
          <t>Overview</t>
        </is>
      </c>
      <c r="B4" s="29" t="inlineStr">
        <is>
          <t>This workbook helps you track Roth IRA contributions by tax year, contributor, and custodian, and monitor income eligibility and contribution limits throughout the year.</t>
        </is>
      </c>
    </row>
    <row r="5" ht="45" customHeight="1">
      <c r="A5" s="30" t="inlineStr">
        <is>
          <t>Contributions Sheet</t>
        </is>
      </c>
      <c r="B5" s="31" t="inlineStr">
        <is>
          <t>Enter each contribution as a new row. Yellow-shaded cells (Contribution Date, Gross Income, MAGI, Contribution Amount, Notes) are meant for manual entry. All other columns are calculated automatically.</t>
        </is>
      </c>
    </row>
    <row r="6" ht="45" customHeight="1">
      <c r="A6" s="28" t="inlineStr">
        <is>
          <t>Annual Limit</t>
        </is>
      </c>
      <c r="B6" s="29" t="inlineStr">
        <is>
          <t>The Annual Limit column applies an $8,000 limit for Catch-Up contributions (age 50+) and $7,000 for Regular/Spousal contributions, based on 2026 assumptions. Confirm current IRS limits before relying on this workbook for filing purposes.</t>
        </is>
      </c>
    </row>
    <row r="7" ht="45" customHeight="1">
      <c r="A7" s="30" t="inlineStr">
        <is>
          <t>Prior Contributions YTD</t>
        </is>
      </c>
      <c r="B7" s="31" t="inlineStr">
        <is>
          <t>This column sums all contributions made by the same contributor in the same tax year, up to and including the current row, to track cumulative totals.</t>
        </is>
      </c>
    </row>
    <row r="8" ht="45" customHeight="1">
      <c r="A8" s="28" t="inlineStr">
        <is>
          <t>Remaining Room &amp; Excess</t>
        </is>
      </c>
      <c r="B8" s="29" t="inlineStr">
        <is>
          <t>Remaining Room shows how much contribution capacity is left. Excess Contribution flags any amount contributed beyond the allowed limit, which may require a timely corrective withdrawal to avoid IRS excise tax penalties.</t>
        </is>
      </c>
    </row>
    <row r="9" ht="45" customHeight="1">
      <c r="A9" s="30" t="inlineStr">
        <is>
          <t>Eligibility Status</t>
        </is>
      </c>
      <c r="B9" s="31" t="inlineStr">
        <is>
          <t>Eligibility is based on Modified Adjusted Gross Income (MAGI) thresholds that vary by filing status. This workbook uses simplified threshold estimates ($165,000 single, $250,000 married filing jointly) for 2026 planning purposes only.</t>
        </is>
      </c>
    </row>
    <row r="10" ht="45" customHeight="1">
      <c r="A10" s="28" t="inlineStr">
        <is>
          <t>Withdrawal Needed?</t>
        </is>
      </c>
      <c r="B10" s="29" t="inlineStr">
        <is>
          <t>Flags "Yes" when an excess contribution is detected. Consult a tax professional or IRS Publication 590-A for correction procedures and deadlines.</t>
        </is>
      </c>
    </row>
    <row r="11" ht="45" customHeight="1">
      <c r="A11" s="30" t="inlineStr">
        <is>
          <t>Dashboard Sheet</t>
        </is>
      </c>
      <c r="B11" s="31" t="inlineStr">
        <is>
          <t>Provides summary metrics (totals, averages, counts) and three charts: contributions by contributor, status distribution, and monthly contribution trend for 2026.</t>
        </is>
      </c>
    </row>
    <row r="12" ht="45" customHeight="1">
      <c r="A12" s="28" t="inlineStr">
        <is>
          <t>Data Entry Tips</t>
        </is>
      </c>
      <c r="B12" s="29" t="inlineStr">
        <is>
          <t>Enter contributions in chronological order within each tax year so the Prior Contributions YTD formula calculates correctly. Review Eligibility Status and Withdrawal Needed columns regularly, especially before December 31 of the tax year.</t>
        </is>
      </c>
    </row>
    <row r="13" ht="45" customHeight="1">
      <c r="A13" s="30" t="inlineStr">
        <is>
          <t>Important Note</t>
        </is>
      </c>
      <c r="B13" s="31" t="inlineStr">
        <is>
          <t>This workbook is a tracking and organizational tool only. It does not constitute tax, legal, or financial advice. Consult a qualified tax professional or IRS resources (irs.gov, Publication 590-A/590-B) for authoritative guidance on Roth IRA rules, contribution limits, and income phaseouts.</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2026-07-01T23:38:49Z</dcterms:created>
  <dcterms:modified xmlns:dcterms="http://purl.org/dc/terms/" xmlns:xsi="http://www.w3.org/2001/XMLSchema-instance" xsi:type="dcterms:W3CDTF">2026-07-01T23:38:49Z</dcterms:modified>
</cp:coreProperties>
</file>