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roperty Register" sheetId="2" state="visible" r:id="rId2"/>
    <sheet xmlns:r="http://schemas.openxmlformats.org/officeDocument/2006/relationships" name="Payment Tracker" sheetId="3" state="visible" r:id="rId3"/>
    <sheet xmlns:r="http://schemas.openxmlformats.org/officeDocument/2006/relationships" name="Dashboa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1"/>
    </font>
    <font>
      <b val="1"/>
      <sz val="10"/>
    </font>
    <font>
      <color rgb="001F2937"/>
      <sz val="10"/>
    </font>
    <font>
      <b val="1"/>
      <color rgb="00FFFFFF"/>
      <sz val="18"/>
    </font>
    <font>
      <b val="1"/>
      <color rgb="000F172A"/>
      <sz val="14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D80621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DF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pivotButton="0" quotePrefix="0" xfId="0"/>
    <xf numFmtId="0" fontId="3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6" fontId="6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FFFBEB"/>
        </patternFill>
      </fill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Payment Status Counts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'Dashboard'!$A$11:$A$14</f>
            </numRef>
          </cat>
          <val>
            <numRef>
              <f>'Dashboard'!$B$11:$B$14</f>
            </numRef>
          </val>
        </ser>
        <dLbls>
          <showVal val="1"/>
        </dLbls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Due vs. Paid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'Dashboard'!F10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'Dashboard'!$E$11:$E$19</f>
            </numRef>
          </cat>
          <val>
            <numRef>
              <f>'Dashboard'!$F$11:$F$19</f>
            </numRef>
          </val>
        </ser>
        <ser>
          <idx val="1"/>
          <order val="1"/>
          <tx>
            <strRef>
              <f>'Dashboard'!G10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'Dashboard'!$E$11:$E$19</f>
            </numRef>
          </cat>
          <val>
            <numRef>
              <f>'Dashboard'!$G$11:$G$19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Amount Due by Due Date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'Dashboard'!K10</f>
            </strRef>
          </tx>
          <spPr>
            <a:ln xmlns:a="http://schemas.openxmlformats.org/drawingml/2006/main" w="25000">
              <a:solidFill>
                <a:srgbClr val="D8062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'Dashboard'!$J$11:$J$19</f>
            </numRef>
          </cat>
          <val>
            <numRef>
              <f>'Dashboard'!$K$11:$K$19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21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roperties" displayName="tblProperties" ref="A3:M12" headerRowCount="1">
  <autoFilter ref="A3:M12"/>
  <tableColumns count="13">
    <tableColumn id="1" name="Property ID"/>
    <tableColumn id="2" name="Owner Name"/>
    <tableColumn id="3" name="Property Address"/>
    <tableColumn id="4" name="City"/>
    <tableColumn id="5" name="State"/>
    <tableColumn id="6" name="ZIP Code"/>
    <tableColumn id="7" name="County"/>
    <tableColumn id="8" name="Property Type"/>
    <tableColumn id="9" name="Assessed Value"/>
    <tableColumn id="10" name="Annual Tax Estimate"/>
    <tableColumn id="11" name="Escrow or Direct Pay"/>
    <tableColumn id="12" name="Tax Authority"/>
    <tableColumn id="13" name="Notes"/>
  </tableColumns>
  <tableStyleInfo name="TableStyleMedium2" showRowStripes="1"/>
</table>
</file>

<file path=xl/tables/table2.xml><?xml version="1.0" encoding="utf-8"?>
<table xmlns="http://schemas.openxmlformats.org/spreadsheetml/2006/main" id="2" name="tblPayments" displayName="tblPayments" ref="A3:R12" headerRowCount="1">
  <autoFilter ref="A3:R12"/>
  <tableColumns count="18">
    <tableColumn id="1" name="Payment ID"/>
    <tableColumn id="2" name="Property ID"/>
    <tableColumn id="3" name="Owner Name"/>
    <tableColumn id="4" name="Property Address"/>
    <tableColumn id="5" name="Tax Year"/>
    <tableColumn id="6" name="Tax Authority"/>
    <tableColumn id="7" name="Installment"/>
    <tableColumn id="8" name="Bill Date"/>
    <tableColumn id="9" name="Due Date"/>
    <tableColumn id="10" name="Amount Due"/>
    <tableColumn id="11" name="Payment Date"/>
    <tableColumn id="12" name="Amount Paid"/>
    <tableColumn id="13" name="Payment Method"/>
    <tableColumn id="14" name="Confirmation Number"/>
    <tableColumn id="15" name="Payment Status"/>
    <tableColumn id="16" name="Days Until Due"/>
    <tableColumn id="17" name="Remaining Balance"/>
    <tableColumn id="18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4" customHeight="1">
      <c r="A1" s="1" t="inlineStr">
        <is>
          <t>Property Tax Payment Tracker — User Guide</t>
        </is>
      </c>
    </row>
    <row r="2"/>
    <row r="3">
      <c r="A3" s="2" t="inlineStr">
        <is>
          <t>Topic</t>
        </is>
      </c>
      <c r="B3" s="2" t="inlineStr">
        <is>
          <t>Guidance</t>
        </is>
      </c>
      <c r="C3" s="31" t="n"/>
      <c r="D3" s="31" t="n"/>
      <c r="E3" s="31" t="n"/>
      <c r="F3" s="32" t="n"/>
    </row>
    <row r="4" ht="30" customHeight="1">
      <c r="A4" s="3" t="inlineStr">
        <is>
          <t>Purpose</t>
        </is>
      </c>
      <c r="B4" s="4" t="inlineStr">
        <is>
          <t>Track U.S. property tax bills, installments, and payments across multiple properties.</t>
        </is>
      </c>
      <c r="C4" s="31" t="n"/>
      <c r="D4" s="31" t="n"/>
      <c r="E4" s="31" t="n"/>
      <c r="F4" s="32" t="n"/>
    </row>
    <row r="5" ht="30" customHeight="1">
      <c r="A5" s="5" t="inlineStr">
        <is>
          <t>Step 1</t>
        </is>
      </c>
      <c r="B5" s="6" t="inlineStr">
        <is>
          <t>Enter or update properties on the Property Register sheet (yellow cells are editable).</t>
        </is>
      </c>
      <c r="C5" s="31" t="n"/>
      <c r="D5" s="31" t="n"/>
      <c r="E5" s="31" t="n"/>
      <c r="F5" s="32" t="n"/>
    </row>
    <row r="6" ht="30" customHeight="1">
      <c r="A6" s="3" t="inlineStr">
        <is>
          <t>Step 2</t>
        </is>
      </c>
      <c r="B6" s="4" t="inlineStr">
        <is>
          <t>Record each tax bill, installment, and payment on the Payment Tracker sheet.</t>
        </is>
      </c>
      <c r="C6" s="31" t="n"/>
      <c r="D6" s="31" t="n"/>
      <c r="E6" s="31" t="n"/>
      <c r="F6" s="32" t="n"/>
    </row>
    <row r="7" ht="30" customHeight="1">
      <c r="A7" s="5" t="inlineStr">
        <is>
          <t>Step 3</t>
        </is>
      </c>
      <c r="B7" s="6" t="inlineStr">
        <is>
          <t>Use the Payment Status field to monitor Upcoming, Paid, Late, and Partial payments. It calculates automatically.</t>
        </is>
      </c>
      <c r="C7" s="31" t="n"/>
      <c r="D7" s="31" t="n"/>
      <c r="E7" s="31" t="n"/>
      <c r="F7" s="32" t="n"/>
    </row>
    <row r="8" ht="30" customHeight="1">
      <c r="A8" s="3" t="inlineStr">
        <is>
          <t>Step 4</t>
        </is>
      </c>
      <c r="B8" s="4" t="inlineStr">
        <is>
          <t>Owner name, address, and tax authority on Payment Tracker auto-fill via VLOOKUP from the Property Register.</t>
        </is>
      </c>
      <c r="C8" s="31" t="n"/>
      <c r="D8" s="31" t="n"/>
      <c r="E8" s="31" t="n"/>
      <c r="F8" s="32" t="n"/>
    </row>
    <row r="9" ht="30" customHeight="1">
      <c r="A9" s="5" t="inlineStr">
        <is>
          <t>Dashboard</t>
        </is>
      </c>
      <c r="B9" s="6" t="inlineStr">
        <is>
          <t>Dashboard totals, status counts, per-property summaries, and charts update automatically.</t>
        </is>
      </c>
      <c r="C9" s="31" t="n"/>
      <c r="D9" s="31" t="n"/>
      <c r="E9" s="31" t="n"/>
      <c r="F9" s="32" t="n"/>
    </row>
    <row r="10" ht="30" customHeight="1">
      <c r="A10" s="3" t="inlineStr">
        <is>
          <t>Inputs</t>
        </is>
      </c>
      <c r="B10" s="4" t="inlineStr">
        <is>
          <t>Pale-yellow cells indicate user inputs. All other cells are calculated — do not overwrite them.</t>
        </is>
      </c>
      <c r="C10" s="31" t="n"/>
      <c r="D10" s="31" t="n"/>
      <c r="E10" s="31" t="n"/>
      <c r="F10" s="32" t="n"/>
    </row>
    <row r="11" ht="30" customHeight="1">
      <c r="A11" s="5" t="inlineStr">
        <is>
          <t>Dates &amp; Currency</t>
        </is>
      </c>
      <c r="B11" s="6" t="inlineStr">
        <is>
          <t>Dates use MM/DD/YYYY and amounts use USD ($#,##0.00).</t>
        </is>
      </c>
      <c r="C11" s="31" t="n"/>
      <c r="D11" s="31" t="n"/>
      <c r="E11" s="31" t="n"/>
      <c r="F11" s="32" t="n"/>
    </row>
    <row r="12" ht="30" customHeight="1">
      <c r="A12" s="3" t="inlineStr">
        <is>
          <t>Important</t>
        </is>
      </c>
      <c r="B12" s="4" t="inlineStr">
        <is>
          <t>Property tax rules, due dates, exemptions, penalties, and installment schedules vary by state and county. Verify details with your local taxing authority.</t>
        </is>
      </c>
      <c r="C12" s="31" t="n"/>
      <c r="D12" s="31" t="n"/>
      <c r="E12" s="31" t="n"/>
      <c r="F12" s="32" t="n"/>
    </row>
    <row r="13" ht="30" customHeight="1">
      <c r="A13" s="5" t="inlineStr">
        <is>
          <t>Disclaimer</t>
        </is>
      </c>
      <c r="B13" s="6" t="inlineStr">
        <is>
          <t>This tracker is an administrative tool only and does not constitute tax, legal, or financial advice.</t>
        </is>
      </c>
      <c r="C13" s="31" t="n"/>
      <c r="D13" s="31" t="n"/>
      <c r="E13" s="31" t="n"/>
      <c r="F13" s="32" t="n"/>
    </row>
  </sheetData>
  <mergeCells count="12">
    <mergeCell ref="A1:F1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4" customWidth="1" min="4" max="4"/>
    <col width="8" customWidth="1" min="5" max="5"/>
    <col width="10" customWidth="1" min="6" max="6"/>
    <col width="16" customWidth="1" min="7" max="7"/>
    <col width="18" customWidth="1" min="8" max="8"/>
    <col width="15" customWidth="1" min="9" max="9"/>
    <col width="17" customWidth="1" min="10" max="10"/>
    <col width="18" customWidth="1" min="11" max="11"/>
    <col width="28" customWidth="1" min="12" max="12"/>
    <col width="24" customWidth="1" min="13" max="13"/>
  </cols>
  <sheetData>
    <row r="1" ht="30" customHeight="1">
      <c r="A1" s="1" t="inlineStr">
        <is>
          <t>Property Register</t>
        </is>
      </c>
    </row>
    <row r="2"/>
    <row r="3">
      <c r="A3" s="7" t="inlineStr">
        <is>
          <t>Property ID</t>
        </is>
      </c>
      <c r="B3" s="7" t="inlineStr">
        <is>
          <t>Owner Name</t>
        </is>
      </c>
      <c r="C3" s="7" t="inlineStr">
        <is>
          <t>Property Address</t>
        </is>
      </c>
      <c r="D3" s="7" t="inlineStr">
        <is>
          <t>City</t>
        </is>
      </c>
      <c r="E3" s="7" t="inlineStr">
        <is>
          <t>State</t>
        </is>
      </c>
      <c r="F3" s="7" t="inlineStr">
        <is>
          <t>ZIP Code</t>
        </is>
      </c>
      <c r="G3" s="7" t="inlineStr">
        <is>
          <t>County</t>
        </is>
      </c>
      <c r="H3" s="7" t="inlineStr">
        <is>
          <t>Property Type</t>
        </is>
      </c>
      <c r="I3" s="7" t="inlineStr">
        <is>
          <t>Assessed Value</t>
        </is>
      </c>
      <c r="J3" s="7" t="inlineStr">
        <is>
          <t>Annual Tax Estimate</t>
        </is>
      </c>
      <c r="K3" s="7" t="inlineStr">
        <is>
          <t>Escrow or Direct Pay</t>
        </is>
      </c>
      <c r="L3" s="7" t="inlineStr">
        <is>
          <t>Tax Authority</t>
        </is>
      </c>
      <c r="M3" s="7" t="inlineStr">
        <is>
          <t>Notes</t>
        </is>
      </c>
    </row>
    <row r="4">
      <c r="A4" s="8" t="inlineStr">
        <is>
          <t>P-1001</t>
        </is>
      </c>
      <c r="B4" s="9" t="inlineStr">
        <is>
          <t>Michael Johnson</t>
        </is>
      </c>
      <c r="C4" s="9" t="inlineStr">
        <is>
          <t>4210 Barton Creek Dr</t>
        </is>
      </c>
      <c r="D4" s="8" t="inlineStr">
        <is>
          <t>Austin</t>
        </is>
      </c>
      <c r="E4" s="8" t="inlineStr">
        <is>
          <t>TX</t>
        </is>
      </c>
      <c r="F4" s="8" t="inlineStr">
        <is>
          <t>78704</t>
        </is>
      </c>
      <c r="G4" s="8" t="inlineStr">
        <is>
          <t>Travis</t>
        </is>
      </c>
      <c r="H4" s="8" t="inlineStr">
        <is>
          <t>Primary Residence</t>
        </is>
      </c>
      <c r="I4" s="10" t="n">
        <v>385000</v>
      </c>
      <c r="J4" s="10" t="n">
        <v>6420</v>
      </c>
      <c r="K4" s="8" t="inlineStr">
        <is>
          <t>Direct Pay</t>
        </is>
      </c>
      <c r="L4" s="9" t="inlineStr">
        <is>
          <t>Travis County Tax Office</t>
        </is>
      </c>
      <c r="M4" s="9" t="inlineStr">
        <is>
          <t>Homestead exemption filed</t>
        </is>
      </c>
    </row>
    <row r="5">
      <c r="A5" s="11" t="inlineStr">
        <is>
          <t>P-1002</t>
        </is>
      </c>
      <c r="B5" s="12" t="inlineStr">
        <is>
          <t>Jennifer Williams</t>
        </is>
      </c>
      <c r="C5" s="12" t="inlineStr">
        <is>
          <t>1180 Logan St Unit 4</t>
        </is>
      </c>
      <c r="D5" s="11" t="inlineStr">
        <is>
          <t>Denver</t>
        </is>
      </c>
      <c r="E5" s="11" t="inlineStr">
        <is>
          <t>CO</t>
        </is>
      </c>
      <c r="F5" s="11" t="inlineStr">
        <is>
          <t>80203</t>
        </is>
      </c>
      <c r="G5" s="11" t="inlineStr">
        <is>
          <t>Denver</t>
        </is>
      </c>
      <c r="H5" s="11" t="inlineStr">
        <is>
          <t>Rental Property</t>
        </is>
      </c>
      <c r="I5" s="13" t="n">
        <v>465000</v>
      </c>
      <c r="J5" s="13" t="n">
        <v>3420</v>
      </c>
      <c r="K5" s="11" t="inlineStr">
        <is>
          <t>Escrow</t>
        </is>
      </c>
      <c r="L5" s="12" t="inlineStr">
        <is>
          <t>Denver County Treasurer</t>
        </is>
      </c>
      <c r="M5" s="12" t="inlineStr">
        <is>
          <t>Escrow via lender</t>
        </is>
      </c>
    </row>
    <row r="6">
      <c r="A6" s="8" t="inlineStr">
        <is>
          <t>P-1003</t>
        </is>
      </c>
      <c r="B6" s="9" t="inlineStr">
        <is>
          <t>James Brown</t>
        </is>
      </c>
      <c r="C6" s="9" t="inlineStr">
        <is>
          <t>2375 Northwest Blvd</t>
        </is>
      </c>
      <c r="D6" s="8" t="inlineStr">
        <is>
          <t>Columbus</t>
        </is>
      </c>
      <c r="E6" s="8" t="inlineStr">
        <is>
          <t>OH</t>
        </is>
      </c>
      <c r="F6" s="8" t="inlineStr">
        <is>
          <t>43221</t>
        </is>
      </c>
      <c r="G6" s="8" t="inlineStr">
        <is>
          <t>Franklin</t>
        </is>
      </c>
      <c r="H6" s="8" t="inlineStr">
        <is>
          <t>Primary Residence</t>
        </is>
      </c>
      <c r="I6" s="10" t="n">
        <v>342000</v>
      </c>
      <c r="J6" s="10" t="n">
        <v>5890</v>
      </c>
      <c r="K6" s="8" t="inlineStr">
        <is>
          <t>Direct Pay</t>
        </is>
      </c>
      <c r="L6" s="9" t="inlineStr">
        <is>
          <t>Franklin County Treasurer</t>
        </is>
      </c>
      <c r="M6" s="9" t="inlineStr">
        <is>
          <t>Two installments per year</t>
        </is>
      </c>
    </row>
    <row r="7">
      <c r="A7" s="11" t="inlineStr">
        <is>
          <t>P-1004</t>
        </is>
      </c>
      <c r="B7" s="12" t="inlineStr">
        <is>
          <t>Emily Davis</t>
        </is>
      </c>
      <c r="C7" s="12" t="inlineStr">
        <is>
          <t>8842 E Camelback Rd</t>
        </is>
      </c>
      <c r="D7" s="11" t="inlineStr">
        <is>
          <t>Phoenix</t>
        </is>
      </c>
      <c r="E7" s="11" t="inlineStr">
        <is>
          <t>AZ</t>
        </is>
      </c>
      <c r="F7" s="11" t="inlineStr">
        <is>
          <t>85251</t>
        </is>
      </c>
      <c r="G7" s="11" t="inlineStr">
        <is>
          <t>Maricopa</t>
        </is>
      </c>
      <c r="H7" s="11" t="inlineStr">
        <is>
          <t>Vacation Home</t>
        </is>
      </c>
      <c r="I7" s="13" t="n">
        <v>528000</v>
      </c>
      <c r="J7" s="13" t="n">
        <v>4615</v>
      </c>
      <c r="K7" s="11" t="inlineStr">
        <is>
          <t>Direct Pay</t>
        </is>
      </c>
      <c r="L7" s="12" t="inlineStr">
        <is>
          <t>Maricopa County Treasurer</t>
        </is>
      </c>
      <c r="M7" s="12" t="inlineStr">
        <is>
          <t>Seasonal occupancy</t>
        </is>
      </c>
    </row>
    <row r="8">
      <c r="A8" s="8" t="inlineStr">
        <is>
          <t>P-1005</t>
        </is>
      </c>
      <c r="B8" s="9" t="inlineStr">
        <is>
          <t>David Miller</t>
        </is>
      </c>
      <c r="C8" s="9" t="inlineStr">
        <is>
          <t>1560 Peachtree St NE</t>
        </is>
      </c>
      <c r="D8" s="8" t="inlineStr">
        <is>
          <t>Atlanta</t>
        </is>
      </c>
      <c r="E8" s="8" t="inlineStr">
        <is>
          <t>GA</t>
        </is>
      </c>
      <c r="F8" s="8" t="inlineStr">
        <is>
          <t>30309</t>
        </is>
      </c>
      <c r="G8" s="8" t="inlineStr">
        <is>
          <t>Fulton</t>
        </is>
      </c>
      <c r="H8" s="8" t="inlineStr">
        <is>
          <t>Rental Property</t>
        </is>
      </c>
      <c r="I8" s="10" t="n">
        <v>610000</v>
      </c>
      <c r="J8" s="10" t="n">
        <v>8940</v>
      </c>
      <c r="K8" s="8" t="inlineStr">
        <is>
          <t>Escrow</t>
        </is>
      </c>
      <c r="L8" s="9" t="inlineStr">
        <is>
          <t>Fulton County Tax Commissioner</t>
        </is>
      </c>
      <c r="M8" s="9" t="inlineStr">
        <is>
          <t>Tenant-occupied duplex</t>
        </is>
      </c>
    </row>
    <row r="9">
      <c r="A9" s="11" t="inlineStr">
        <is>
          <t>P-1006</t>
        </is>
      </c>
      <c r="B9" s="12" t="inlineStr">
        <is>
          <t>Sarah Wilson</t>
        </is>
      </c>
      <c r="C9" s="12" t="inlineStr">
        <is>
          <t>7421 Greenwood Ave N</t>
        </is>
      </c>
      <c r="D9" s="11" t="inlineStr">
        <is>
          <t>Seattle</t>
        </is>
      </c>
      <c r="E9" s="11" t="inlineStr">
        <is>
          <t>WA</t>
        </is>
      </c>
      <c r="F9" s="11" t="inlineStr">
        <is>
          <t>98103</t>
        </is>
      </c>
      <c r="G9" s="11" t="inlineStr">
        <is>
          <t>King</t>
        </is>
      </c>
      <c r="H9" s="11" t="inlineStr">
        <is>
          <t>Primary Residence</t>
        </is>
      </c>
      <c r="I9" s="13" t="n">
        <v>925000</v>
      </c>
      <c r="J9" s="13" t="n">
        <v>9875</v>
      </c>
      <c r="K9" s="11" t="inlineStr">
        <is>
          <t>Escrow</t>
        </is>
      </c>
      <c r="L9" s="12" t="inlineStr">
        <is>
          <t>King County Treasury Operations</t>
        </is>
      </c>
      <c r="M9" s="12" t="inlineStr">
        <is>
          <t>Senior exemption under review</t>
        </is>
      </c>
    </row>
    <row r="10">
      <c r="A10" s="8" t="inlineStr">
        <is>
          <t>P-1007</t>
        </is>
      </c>
      <c r="B10" s="9" t="inlineStr">
        <is>
          <t>Robert Moore</t>
        </is>
      </c>
      <c r="C10" s="9" t="inlineStr">
        <is>
          <t>310 Broadway Ste 200</t>
        </is>
      </c>
      <c r="D10" s="8" t="inlineStr">
        <is>
          <t>Nashville</t>
        </is>
      </c>
      <c r="E10" s="8" t="inlineStr">
        <is>
          <t>TN</t>
        </is>
      </c>
      <c r="F10" s="8" t="inlineStr">
        <is>
          <t>37201</t>
        </is>
      </c>
      <c r="G10" s="8" t="inlineStr">
        <is>
          <t>Davidson</t>
        </is>
      </c>
      <c r="H10" s="8" t="inlineStr">
        <is>
          <t>Commercial</t>
        </is>
      </c>
      <c r="I10" s="10" t="n">
        <v>1250000</v>
      </c>
      <c r="J10" s="10" t="n">
        <v>18750</v>
      </c>
      <c r="K10" s="8" t="inlineStr">
        <is>
          <t>Direct Pay</t>
        </is>
      </c>
      <c r="L10" s="9" t="inlineStr">
        <is>
          <t>Metropolitan Trustee - Davidson County</t>
        </is>
      </c>
      <c r="M10" s="9" t="inlineStr">
        <is>
          <t>Retail/office mixed use</t>
        </is>
      </c>
    </row>
    <row r="11">
      <c r="A11" s="11" t="inlineStr">
        <is>
          <t>P-1008</t>
        </is>
      </c>
      <c r="B11" s="12" t="inlineStr">
        <is>
          <t>Ashley Taylor</t>
        </is>
      </c>
      <c r="C11" s="12" t="inlineStr">
        <is>
          <t>518 Providence Rd</t>
        </is>
      </c>
      <c r="D11" s="11" t="inlineStr">
        <is>
          <t>Charlotte</t>
        </is>
      </c>
      <c r="E11" s="11" t="inlineStr">
        <is>
          <t>NC</t>
        </is>
      </c>
      <c r="F11" s="11" t="inlineStr">
        <is>
          <t>28207</t>
        </is>
      </c>
      <c r="G11" s="11" t="inlineStr">
        <is>
          <t>Mecklenburg</t>
        </is>
      </c>
      <c r="H11" s="11" t="inlineStr">
        <is>
          <t>Primary Residence</t>
        </is>
      </c>
      <c r="I11" s="13" t="n">
        <v>455000</v>
      </c>
      <c r="J11" s="13" t="n">
        <v>5210</v>
      </c>
      <c r="K11" s="11" t="inlineStr">
        <is>
          <t>Escrow</t>
        </is>
      </c>
      <c r="L11" s="12" t="inlineStr">
        <is>
          <t>Mecklenburg County Tax Collector</t>
        </is>
      </c>
      <c r="M11" s="12" t="inlineStr">
        <is>
          <t>Recently refinanced</t>
        </is>
      </c>
    </row>
    <row r="12">
      <c r="A12" s="8" t="inlineStr">
        <is>
          <t>P-1009</t>
        </is>
      </c>
      <c r="B12" s="9" t="inlineStr">
        <is>
          <t>Christopher Anderson</t>
        </is>
      </c>
      <c r="C12" s="9" t="inlineStr">
        <is>
          <t>2610 Bayshore Blvd</t>
        </is>
      </c>
      <c r="D12" s="8" t="inlineStr">
        <is>
          <t>Tampa</t>
        </is>
      </c>
      <c r="E12" s="8" t="inlineStr">
        <is>
          <t>FL</t>
        </is>
      </c>
      <c r="F12" s="8" t="inlineStr">
        <is>
          <t>33629</t>
        </is>
      </c>
      <c r="G12" s="8" t="inlineStr">
        <is>
          <t>Hillsborough</t>
        </is>
      </c>
      <c r="H12" s="8" t="inlineStr">
        <is>
          <t>Rental Property</t>
        </is>
      </c>
      <c r="I12" s="10" t="n">
        <v>285000</v>
      </c>
      <c r="J12" s="10" t="n">
        <v>4260</v>
      </c>
      <c r="K12" s="8" t="inlineStr">
        <is>
          <t>Direct Pay</t>
        </is>
      </c>
      <c r="L12" s="9" t="inlineStr">
        <is>
          <t>Hillsborough County Tax Collector</t>
        </is>
      </c>
      <c r="M12" s="9" t="inlineStr">
        <is>
          <t>Flood zone AE</t>
        </is>
      </c>
    </row>
  </sheetData>
  <mergeCells count="1">
    <mergeCell ref="A1:M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24" customWidth="1" min="4" max="4"/>
    <col width="9" customWidth="1" min="5" max="5"/>
    <col width="26" customWidth="1" min="6" max="6"/>
    <col width="11" customWidth="1" min="7" max="7"/>
    <col width="12" customWidth="1" min="8" max="8"/>
    <col width="12" customWidth="1" min="9" max="9"/>
    <col width="13" customWidth="1" min="10" max="10"/>
    <col width="13" customWidth="1" min="11" max="11"/>
    <col width="13" customWidth="1" min="12" max="12"/>
    <col width="13" customWidth="1" min="13" max="13"/>
    <col width="15" customWidth="1" min="14" max="14"/>
    <col width="12" customWidth="1" min="15" max="15"/>
    <col width="12" customWidth="1" min="16" max="16"/>
    <col width="14" customWidth="1" min="17" max="17"/>
    <col width="22" customWidth="1" min="18" max="18"/>
  </cols>
  <sheetData>
    <row r="1" ht="30" customHeight="1">
      <c r="A1" s="1" t="inlineStr">
        <is>
          <t>Payment Tracker — Tax Year 2026</t>
        </is>
      </c>
    </row>
    <row r="2"/>
    <row r="3">
      <c r="A3" s="7" t="inlineStr">
        <is>
          <t>Payment ID</t>
        </is>
      </c>
      <c r="B3" s="7" t="inlineStr">
        <is>
          <t>Property ID</t>
        </is>
      </c>
      <c r="C3" s="7" t="inlineStr">
        <is>
          <t>Owner Name</t>
        </is>
      </c>
      <c r="D3" s="7" t="inlineStr">
        <is>
          <t>Property Address</t>
        </is>
      </c>
      <c r="E3" s="7" t="inlineStr">
        <is>
          <t>Tax Year</t>
        </is>
      </c>
      <c r="F3" s="7" t="inlineStr">
        <is>
          <t>Tax Authority</t>
        </is>
      </c>
      <c r="G3" s="7" t="inlineStr">
        <is>
          <t>Installment</t>
        </is>
      </c>
      <c r="H3" s="7" t="inlineStr">
        <is>
          <t>Bill Date</t>
        </is>
      </c>
      <c r="I3" s="7" t="inlineStr">
        <is>
          <t>Due Date</t>
        </is>
      </c>
      <c r="J3" s="7" t="inlineStr">
        <is>
          <t>Amount Due</t>
        </is>
      </c>
      <c r="K3" s="7" t="inlineStr">
        <is>
          <t>Payment Date</t>
        </is>
      </c>
      <c r="L3" s="7" t="inlineStr">
        <is>
          <t>Amount Paid</t>
        </is>
      </c>
      <c r="M3" s="7" t="inlineStr">
        <is>
          <t>Payment Method</t>
        </is>
      </c>
      <c r="N3" s="7" t="inlineStr">
        <is>
          <t>Confirmation Number</t>
        </is>
      </c>
      <c r="O3" s="7" t="inlineStr">
        <is>
          <t>Payment Status</t>
        </is>
      </c>
      <c r="P3" s="7" t="inlineStr">
        <is>
          <t>Days Until Due</t>
        </is>
      </c>
      <c r="Q3" s="7" t="inlineStr">
        <is>
          <t>Remaining Balance</t>
        </is>
      </c>
      <c r="R3" s="7" t="inlineStr">
        <is>
          <t>Notes</t>
        </is>
      </c>
    </row>
    <row r="4">
      <c r="A4" s="14" t="inlineStr">
        <is>
          <t>PMT-001</t>
        </is>
      </c>
      <c r="B4" s="8" t="inlineStr">
        <is>
          <t>P-1001</t>
        </is>
      </c>
      <c r="C4" s="14">
        <f>IFERROR(VLOOKUP(B4,tblProperties,2,FALSE),"")</f>
        <v/>
      </c>
      <c r="D4" s="15">
        <f>IFERROR(VLOOKUP(B4,tblProperties,3,FALSE),"")</f>
        <v/>
      </c>
      <c r="E4" s="8" t="n">
        <v>2026</v>
      </c>
      <c r="F4" s="15">
        <f>IFERROR(VLOOKUP(B4,tblProperties,12,FALSE),"")</f>
        <v/>
      </c>
      <c r="G4" s="8" t="inlineStr">
        <is>
          <t>1st Installment</t>
        </is>
      </c>
      <c r="H4" s="33" t="n">
        <v>46027</v>
      </c>
      <c r="I4" s="33" t="n">
        <v>46053</v>
      </c>
      <c r="J4" s="10" t="n">
        <v>3210</v>
      </c>
      <c r="K4" s="33" t="n">
        <v>46050</v>
      </c>
      <c r="L4" s="10" t="n">
        <v>3210</v>
      </c>
      <c r="M4" s="8" t="inlineStr">
        <is>
          <t>ACH</t>
        </is>
      </c>
      <c r="N4" s="8" t="inlineStr">
        <is>
          <t>ACH-2601458</t>
        </is>
      </c>
      <c r="O4" s="14">
        <f>IF(L4&gt;=J4,"Paid",IF(K4&lt;&gt;"","Partial",IF(I4&lt;TODAY(),"Late","Upcoming")))</f>
        <v/>
      </c>
      <c r="P4" s="14">
        <f>I4-TODAY()</f>
        <v/>
      </c>
      <c r="Q4" s="17">
        <f>MAX(0,J4-L4)</f>
        <v/>
      </c>
      <c r="R4" s="9" t="inlineStr">
        <is>
          <t>Paid in full</t>
        </is>
      </c>
    </row>
    <row r="5">
      <c r="A5" s="14" t="inlineStr">
        <is>
          <t>PMT-002</t>
        </is>
      </c>
      <c r="B5" s="11" t="inlineStr">
        <is>
          <t>P-1001</t>
        </is>
      </c>
      <c r="C5" s="14">
        <f>IFERROR(VLOOKUP(B5,tblProperties,2,FALSE),"")</f>
        <v/>
      </c>
      <c r="D5" s="15">
        <f>IFERROR(VLOOKUP(B5,tblProperties,3,FALSE),"")</f>
        <v/>
      </c>
      <c r="E5" s="11" t="n">
        <v>2026</v>
      </c>
      <c r="F5" s="15">
        <f>IFERROR(VLOOKUP(B5,tblProperties,12,FALSE),"")</f>
        <v/>
      </c>
      <c r="G5" s="11" t="inlineStr">
        <is>
          <t>2nd Installment</t>
        </is>
      </c>
      <c r="H5" s="34" t="n">
        <v>46143</v>
      </c>
      <c r="I5" s="34" t="n">
        <v>46173</v>
      </c>
      <c r="J5" s="13" t="n">
        <v>3210</v>
      </c>
      <c r="K5" s="34" t="n">
        <v>46172</v>
      </c>
      <c r="L5" s="13" t="n">
        <v>3210</v>
      </c>
      <c r="M5" s="11" t="inlineStr">
        <is>
          <t>Check</t>
        </is>
      </c>
      <c r="N5" s="11" t="inlineStr">
        <is>
          <t>CHK-884120</t>
        </is>
      </c>
      <c r="O5" s="14">
        <f>IF(L5&gt;=J5,"Paid",IF(K5&lt;&gt;"","Partial",IF(I5&lt;TODAY(),"Late","Upcoming")))</f>
        <v/>
      </c>
      <c r="P5" s="14">
        <f>I5-TODAY()</f>
        <v/>
      </c>
      <c r="Q5" s="17">
        <f>MAX(0,J5-L5)</f>
        <v/>
      </c>
      <c r="R5" s="12" t="inlineStr">
        <is>
          <t>Mailed to county</t>
        </is>
      </c>
    </row>
    <row r="6">
      <c r="A6" s="14" t="inlineStr">
        <is>
          <t>PMT-003</t>
        </is>
      </c>
      <c r="B6" s="8" t="inlineStr">
        <is>
          <t>P-1002</t>
        </is>
      </c>
      <c r="C6" s="14">
        <f>IFERROR(VLOOKUP(B6,tblProperties,2,FALSE),"")</f>
        <v/>
      </c>
      <c r="D6" s="15">
        <f>IFERROR(VLOOKUP(B6,tblProperties,3,FALSE),"")</f>
        <v/>
      </c>
      <c r="E6" s="8" t="n">
        <v>2026</v>
      </c>
      <c r="F6" s="15">
        <f>IFERROR(VLOOKUP(B6,tblProperties,12,FALSE),"")</f>
        <v/>
      </c>
      <c r="G6" s="8" t="inlineStr">
        <is>
          <t>Annual</t>
        </is>
      </c>
      <c r="H6" s="33" t="n">
        <v>46068</v>
      </c>
      <c r="I6" s="33" t="n">
        <v>46142</v>
      </c>
      <c r="J6" s="10" t="n">
        <v>3420</v>
      </c>
      <c r="K6" s="33" t="n">
        <v>46137</v>
      </c>
      <c r="L6" s="10" t="n">
        <v>3420</v>
      </c>
      <c r="M6" s="8" t="inlineStr">
        <is>
          <t>Escrow</t>
        </is>
      </c>
      <c r="N6" s="8" t="inlineStr">
        <is>
          <t>ESC-552031</t>
        </is>
      </c>
      <c r="O6" s="14">
        <f>IF(L6&gt;=J6,"Paid",IF(K6&lt;&gt;"","Partial",IF(I6&lt;TODAY(),"Late","Upcoming")))</f>
        <v/>
      </c>
      <c r="P6" s="14">
        <f>I6-TODAY()</f>
        <v/>
      </c>
      <c r="Q6" s="17">
        <f>MAX(0,J6-L6)</f>
        <v/>
      </c>
      <c r="R6" s="9" t="inlineStr">
        <is>
          <t>Lender disbursed</t>
        </is>
      </c>
    </row>
    <row r="7">
      <c r="A7" s="14" t="inlineStr">
        <is>
          <t>PMT-004</t>
        </is>
      </c>
      <c r="B7" s="11" t="inlineStr">
        <is>
          <t>P-1003</t>
        </is>
      </c>
      <c r="C7" s="14">
        <f>IFERROR(VLOOKUP(B7,tblProperties,2,FALSE),"")</f>
        <v/>
      </c>
      <c r="D7" s="15">
        <f>IFERROR(VLOOKUP(B7,tblProperties,3,FALSE),"")</f>
        <v/>
      </c>
      <c r="E7" s="11" t="n">
        <v>2026</v>
      </c>
      <c r="F7" s="15">
        <f>IFERROR(VLOOKUP(B7,tblProperties,12,FALSE),"")</f>
        <v/>
      </c>
      <c r="G7" s="11" t="inlineStr">
        <is>
          <t>1st Installment</t>
        </is>
      </c>
      <c r="H7" s="34" t="n">
        <v>46042</v>
      </c>
      <c r="I7" s="34" t="n">
        <v>46073</v>
      </c>
      <c r="J7" s="13" t="n">
        <v>2945</v>
      </c>
      <c r="K7" s="34" t="n">
        <v>46083</v>
      </c>
      <c r="L7" s="13" t="n">
        <v>2945</v>
      </c>
      <c r="M7" s="11" t="inlineStr">
        <is>
          <t>Credit Card</t>
        </is>
      </c>
      <c r="N7" s="11" t="inlineStr">
        <is>
          <t>CC-7719043</t>
        </is>
      </c>
      <c r="O7" s="14">
        <f>IF(L7&gt;=J7,"Paid",IF(K7&lt;&gt;"","Partial",IF(I7&lt;TODAY(),"Late","Upcoming")))</f>
        <v/>
      </c>
      <c r="P7" s="14">
        <f>I7-TODAY()</f>
        <v/>
      </c>
      <c r="Q7" s="17">
        <f>MAX(0,J7-L7)</f>
        <v/>
      </c>
      <c r="R7" s="12" t="inlineStr">
        <is>
          <t>Paid late, penalty pending</t>
        </is>
      </c>
    </row>
    <row r="8">
      <c r="A8" s="14" t="inlineStr">
        <is>
          <t>PMT-005</t>
        </is>
      </c>
      <c r="B8" s="8" t="inlineStr">
        <is>
          <t>P-1004</t>
        </is>
      </c>
      <c r="C8" s="14">
        <f>IFERROR(VLOOKUP(B8,tblProperties,2,FALSE),"")</f>
        <v/>
      </c>
      <c r="D8" s="15">
        <f>IFERROR(VLOOKUP(B8,tblProperties,3,FALSE),"")</f>
        <v/>
      </c>
      <c r="E8" s="8" t="n">
        <v>2026</v>
      </c>
      <c r="F8" s="15">
        <f>IFERROR(VLOOKUP(B8,tblProperties,12,FALSE),"")</f>
        <v/>
      </c>
      <c r="G8" s="8" t="inlineStr">
        <is>
          <t>Annual</t>
        </is>
      </c>
      <c r="H8" s="33" t="n">
        <v>46266</v>
      </c>
      <c r="I8" s="33" t="n">
        <v>46328</v>
      </c>
      <c r="J8" s="10" t="n">
        <v>4615</v>
      </c>
      <c r="K8" s="33" t="n"/>
      <c r="L8" s="10" t="n">
        <v>0</v>
      </c>
      <c r="M8" s="8" t="inlineStr"/>
      <c r="N8" s="8" t="inlineStr"/>
      <c r="O8" s="14">
        <f>IF(L8&gt;=J8,"Paid",IF(K8&lt;&gt;"","Partial",IF(I8&lt;TODAY(),"Late","Upcoming")))</f>
        <v/>
      </c>
      <c r="P8" s="14">
        <f>I8-TODAY()</f>
        <v/>
      </c>
      <c r="Q8" s="17">
        <f>MAX(0,J8-L8)</f>
        <v/>
      </c>
      <c r="R8" s="9" t="inlineStr">
        <is>
          <t>Fall bill</t>
        </is>
      </c>
    </row>
    <row r="9">
      <c r="A9" s="14" t="inlineStr">
        <is>
          <t>PMT-006</t>
        </is>
      </c>
      <c r="B9" s="11" t="inlineStr">
        <is>
          <t>P-1005</t>
        </is>
      </c>
      <c r="C9" s="14">
        <f>IFERROR(VLOOKUP(B9,tblProperties,2,FALSE),"")</f>
        <v/>
      </c>
      <c r="D9" s="15">
        <f>IFERROR(VLOOKUP(B9,tblProperties,3,FALSE),"")</f>
        <v/>
      </c>
      <c r="E9" s="11" t="n">
        <v>2026</v>
      </c>
      <c r="F9" s="15">
        <f>IFERROR(VLOOKUP(B9,tblProperties,12,FALSE),"")</f>
        <v/>
      </c>
      <c r="G9" s="11" t="inlineStr">
        <is>
          <t>1st Installment</t>
        </is>
      </c>
      <c r="H9" s="34" t="n">
        <v>46249</v>
      </c>
      <c r="I9" s="34" t="n">
        <v>46280</v>
      </c>
      <c r="J9" s="13" t="n">
        <v>4470</v>
      </c>
      <c r="K9" s="34" t="n"/>
      <c r="L9" s="13" t="n">
        <v>0</v>
      </c>
      <c r="M9" s="11" t="inlineStr"/>
      <c r="N9" s="11" t="inlineStr"/>
      <c r="O9" s="14">
        <f>IF(L9&gt;=J9,"Paid",IF(K9&lt;&gt;"","Partial",IF(I9&lt;TODAY(),"Late","Upcoming")))</f>
        <v/>
      </c>
      <c r="P9" s="14">
        <f>I9-TODAY()</f>
        <v/>
      </c>
      <c r="Q9" s="17">
        <f>MAX(0,J9-L9)</f>
        <v/>
      </c>
      <c r="R9" s="12" t="inlineStr">
        <is>
          <t>Upcoming</t>
        </is>
      </c>
    </row>
    <row r="10">
      <c r="A10" s="14" t="inlineStr">
        <is>
          <t>PMT-007</t>
        </is>
      </c>
      <c r="B10" s="8" t="inlineStr">
        <is>
          <t>P-1006</t>
        </is>
      </c>
      <c r="C10" s="14">
        <f>IFERROR(VLOOKUP(B10,tblProperties,2,FALSE),"")</f>
        <v/>
      </c>
      <c r="D10" s="15">
        <f>IFERROR(VLOOKUP(B10,tblProperties,3,FALSE),"")</f>
        <v/>
      </c>
      <c r="E10" s="8" t="n">
        <v>2026</v>
      </c>
      <c r="F10" s="15">
        <f>IFERROR(VLOOKUP(B10,tblProperties,12,FALSE),"")</f>
        <v/>
      </c>
      <c r="G10" s="8" t="inlineStr">
        <is>
          <t>1st Half</t>
        </is>
      </c>
      <c r="H10" s="33" t="n">
        <v>46054</v>
      </c>
      <c r="I10" s="33" t="n">
        <v>46142</v>
      </c>
      <c r="J10" s="10" t="n">
        <v>4937.5</v>
      </c>
      <c r="K10" s="33" t="n">
        <v>46132</v>
      </c>
      <c r="L10" s="10" t="n">
        <v>4937.5</v>
      </c>
      <c r="M10" s="8" t="inlineStr">
        <is>
          <t>Escrow</t>
        </is>
      </c>
      <c r="N10" s="8" t="inlineStr">
        <is>
          <t>ESC-608812</t>
        </is>
      </c>
      <c r="O10" s="14">
        <f>IF(L10&gt;=J10,"Paid",IF(K10&lt;&gt;"","Partial",IF(I10&lt;TODAY(),"Late","Upcoming")))</f>
        <v/>
      </c>
      <c r="P10" s="14">
        <f>I10-TODAY()</f>
        <v/>
      </c>
      <c r="Q10" s="17">
        <f>MAX(0,J10-L10)</f>
        <v/>
      </c>
      <c r="R10" s="9" t="inlineStr">
        <is>
          <t>Escrow account</t>
        </is>
      </c>
    </row>
    <row r="11">
      <c r="A11" s="14" t="inlineStr">
        <is>
          <t>PMT-008</t>
        </is>
      </c>
      <c r="B11" s="11" t="inlineStr">
        <is>
          <t>P-1007</t>
        </is>
      </c>
      <c r="C11" s="14">
        <f>IFERROR(VLOOKUP(B11,tblProperties,2,FALSE),"")</f>
        <v/>
      </c>
      <c r="D11" s="15">
        <f>IFERROR(VLOOKUP(B11,tblProperties,3,FALSE),"")</f>
        <v/>
      </c>
      <c r="E11" s="11" t="n">
        <v>2026</v>
      </c>
      <c r="F11" s="15">
        <f>IFERROR(VLOOKUP(B11,tblProperties,12,FALSE),"")</f>
        <v/>
      </c>
      <c r="G11" s="11" t="inlineStr">
        <is>
          <t>Annual</t>
        </is>
      </c>
      <c r="H11" s="34" t="n">
        <v>46063</v>
      </c>
      <c r="I11" s="34" t="n">
        <v>46081</v>
      </c>
      <c r="J11" s="13" t="n">
        <v>9875</v>
      </c>
      <c r="K11" s="34" t="n">
        <v>46079</v>
      </c>
      <c r="L11" s="13" t="n">
        <v>5000</v>
      </c>
      <c r="M11" s="11" t="inlineStr">
        <is>
          <t>ACH</t>
        </is>
      </c>
      <c r="N11" s="11" t="inlineStr">
        <is>
          <t>ACH-2611770</t>
        </is>
      </c>
      <c r="O11" s="14">
        <f>IF(L11&gt;=J11,"Paid",IF(K11&lt;&gt;"","Partial",IF(I11&lt;TODAY(),"Late","Upcoming")))</f>
        <v/>
      </c>
      <c r="P11" s="14">
        <f>I11-TODAY()</f>
        <v/>
      </c>
      <c r="Q11" s="17">
        <f>MAX(0,J11-L11)</f>
        <v/>
      </c>
      <c r="R11" s="12" t="inlineStr">
        <is>
          <t>Partial — balance due</t>
        </is>
      </c>
    </row>
    <row r="12">
      <c r="A12" s="14" t="inlineStr">
        <is>
          <t>PMT-009</t>
        </is>
      </c>
      <c r="B12" s="8" t="inlineStr">
        <is>
          <t>P-1009</t>
        </is>
      </c>
      <c r="C12" s="14">
        <f>IFERROR(VLOOKUP(B12,tblProperties,2,FALSE),"")</f>
        <v/>
      </c>
      <c r="D12" s="15">
        <f>IFERROR(VLOOKUP(B12,tblProperties,3,FALSE),"")</f>
        <v/>
      </c>
      <c r="E12" s="8" t="n">
        <v>2026</v>
      </c>
      <c r="F12" s="15">
        <f>IFERROR(VLOOKUP(B12,tblProperties,12,FALSE),"")</f>
        <v/>
      </c>
      <c r="G12" s="8" t="inlineStr">
        <is>
          <t>Annual</t>
        </is>
      </c>
      <c r="H12" s="33" t="n">
        <v>46082</v>
      </c>
      <c r="I12" s="33" t="n">
        <v>46112</v>
      </c>
      <c r="J12" s="10" t="n">
        <v>4260</v>
      </c>
      <c r="K12" s="33" t="n"/>
      <c r="L12" s="10" t="n">
        <v>0</v>
      </c>
      <c r="M12" s="8" t="inlineStr"/>
      <c r="N12" s="8" t="inlineStr"/>
      <c r="O12" s="14">
        <f>IF(L12&gt;=J12,"Paid",IF(K12&lt;&gt;"","Partial",IF(I12&lt;TODAY(),"Late","Upcoming")))</f>
        <v/>
      </c>
      <c r="P12" s="14">
        <f>I12-TODAY()</f>
        <v/>
      </c>
      <c r="Q12" s="17">
        <f>MAX(0,J12-L12)</f>
        <v/>
      </c>
      <c r="R12" s="9" t="inlineStr">
        <is>
          <t>Overdue — contact tax collector</t>
        </is>
      </c>
    </row>
  </sheetData>
  <mergeCells count="1">
    <mergeCell ref="A1:R1"/>
  </mergeCells>
  <conditionalFormatting sqref="O4:O12">
    <cfRule type="expression" priority="1" dxfId="0" stopIfTrue="1">
      <formula>$O4="Paid"</formula>
    </cfRule>
    <cfRule type="expression" priority="2" dxfId="1" stopIfTrue="1">
      <formula>$O4="Late"</formula>
    </cfRule>
    <cfRule type="expression" priority="3" dxfId="2" stopIfTrue="1">
      <formula>$O4="Partial"</formula>
    </cfRule>
    <cfRule type="expression" priority="4" dxfId="3" stopIfTrue="1">
      <formula>$O4="Upcoming"</formula>
    </cfRule>
  </conditionalFormatting>
  <conditionalFormatting sqref="Q4:Q12">
    <cfRule type="cellIs" priority="5" operator="greaterThan" dxfId="4">
      <formula>0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  <col width="14" customWidth="1" min="8" max="8"/>
    <col width="16" customWidth="1" min="9" max="9"/>
    <col width="14" customWidth="1" min="10" max="10"/>
    <col width="16" customWidth="1" min="11" max="11"/>
    <col width="14" customWidth="1" min="12" max="12"/>
  </cols>
  <sheetData>
    <row r="1" ht="38" customHeight="1">
      <c r="A1" s="19" t="inlineStr">
        <is>
          <t>Property Tax Dashboard</t>
        </is>
      </c>
    </row>
    <row r="2"/>
    <row r="3">
      <c r="A3" s="20" t="inlineStr">
        <is>
          <t>Total Properties</t>
        </is>
      </c>
      <c r="B3" s="31" t="n"/>
      <c r="C3" s="32" t="n"/>
      <c r="D3" s="20" t="inlineStr">
        <is>
          <t>Total Tax Due</t>
        </is>
      </c>
      <c r="E3" s="31" t="n"/>
      <c r="F3" s="32" t="n"/>
      <c r="G3" s="20" t="inlineStr">
        <is>
          <t>Total Paid</t>
        </is>
      </c>
      <c r="H3" s="31" t="n"/>
      <c r="I3" s="32" t="n"/>
      <c r="J3" s="20" t="inlineStr">
        <is>
          <t>Remaining Balance</t>
        </is>
      </c>
      <c r="K3" s="31" t="n"/>
      <c r="L3" s="32" t="n"/>
    </row>
    <row r="4">
      <c r="A4" s="22">
        <f>COUNTA('Property Register'!$A$4:$A$12)</f>
        <v/>
      </c>
      <c r="B4" s="31" t="n"/>
      <c r="C4" s="32" t="n"/>
      <c r="D4" s="23">
        <f>SUM('Payment Tracker'!$J$4:$J$12)</f>
        <v/>
      </c>
      <c r="E4" s="31" t="n"/>
      <c r="F4" s="32" t="n"/>
      <c r="G4" s="23">
        <f>SUM('Payment Tracker'!$L$4:$L$12)</f>
        <v/>
      </c>
      <c r="H4" s="31" t="n"/>
      <c r="I4" s="32" t="n"/>
      <c r="J4" s="23">
        <f>SUM('Payment Tracker'!$Q$4:$Q$12)</f>
        <v/>
      </c>
      <c r="K4" s="31" t="n"/>
      <c r="L4" s="32" t="n"/>
    </row>
    <row r="5"/>
    <row r="6">
      <c r="A6" s="20" t="inlineStr">
        <is>
          <t>Paid Percentage</t>
        </is>
      </c>
      <c r="B6" s="31" t="n"/>
      <c r="C6" s="32" t="n"/>
      <c r="D6" s="20" t="inlineStr">
        <is>
          <t>Average Payment</t>
        </is>
      </c>
      <c r="E6" s="31" t="n"/>
      <c r="F6" s="32" t="n"/>
      <c r="G6" s="20" t="inlineStr">
        <is>
          <t>Late Payments</t>
        </is>
      </c>
      <c r="H6" s="31" t="n"/>
      <c r="I6" s="32" t="n"/>
      <c r="J6" s="20" t="inlineStr">
        <is>
          <t>Upcoming Payments</t>
        </is>
      </c>
      <c r="K6" s="31" t="n"/>
      <c r="L6" s="32" t="n"/>
    </row>
    <row r="7">
      <c r="A7" s="35">
        <f>IFERROR(SUM('Payment Tracker'!$L$4:$L$12)/SUM('Payment Tracker'!$J$4:$J$12),0)</f>
        <v/>
      </c>
      <c r="B7" s="31" t="n"/>
      <c r="C7" s="32" t="n"/>
      <c r="D7" s="23">
        <f>AVERAGE('Payment Tracker'!$L$4:$L$12)</f>
        <v/>
      </c>
      <c r="E7" s="31" t="n"/>
      <c r="F7" s="32" t="n"/>
      <c r="G7" s="22">
        <f>COUNTIF('Payment Tracker'!$O$4:$O$12,"Late")</f>
        <v/>
      </c>
      <c r="H7" s="31" t="n"/>
      <c r="I7" s="32" t="n"/>
      <c r="J7" s="22">
        <f>COUNTIF('Payment Tracker'!$O$4:$O$12,"Upcoming")</f>
        <v/>
      </c>
      <c r="K7" s="31" t="n"/>
      <c r="L7" s="32" t="n"/>
    </row>
    <row r="8"/>
    <row r="9">
      <c r="A9" s="25" t="inlineStr">
        <is>
          <t>Payment Status Summary</t>
        </is>
      </c>
      <c r="E9" s="25" t="inlineStr">
        <is>
          <t>Summary by Property</t>
        </is>
      </c>
      <c r="J9" s="25" t="inlineStr">
        <is>
          <t>Amount Due by Due Date</t>
        </is>
      </c>
    </row>
    <row r="10">
      <c r="A10" s="20" t="inlineStr">
        <is>
          <t>Status</t>
        </is>
      </c>
      <c r="B10" s="20" t="inlineStr">
        <is>
          <t>Count</t>
        </is>
      </c>
      <c r="C10" s="20" t="inlineStr">
        <is>
          <t>Amount Due</t>
        </is>
      </c>
      <c r="E10" s="20" t="inlineStr">
        <is>
          <t>Property ID</t>
        </is>
      </c>
      <c r="F10" s="20" t="inlineStr">
        <is>
          <t>Total Due</t>
        </is>
      </c>
      <c r="G10" s="20" t="inlineStr">
        <is>
          <t>Total Paid</t>
        </is>
      </c>
      <c r="H10" s="20" t="inlineStr">
        <is>
          <t>Balance</t>
        </is>
      </c>
      <c r="J10" s="20" t="inlineStr">
        <is>
          <t>Due Date</t>
        </is>
      </c>
      <c r="K10" s="20" t="inlineStr">
        <is>
          <t>Amount Due</t>
        </is>
      </c>
    </row>
    <row r="11">
      <c r="A11" s="26" t="inlineStr">
        <is>
          <t>Paid</t>
        </is>
      </c>
      <c r="B11" s="26">
        <f>COUNTIF('Payment Tracker'!$O$4:$O$12,A11)</f>
        <v/>
      </c>
      <c r="C11" s="27">
        <f>SUMIF('Payment Tracker'!$O$4:$O$12,A11,'Payment Tracker'!$J$4:$J$12)</f>
        <v/>
      </c>
      <c r="E11" s="26" t="inlineStr">
        <is>
          <t>P-1001</t>
        </is>
      </c>
      <c r="F11" s="27">
        <f>SUMIF('Payment Tracker'!$B$4:$B$12,E11,'Payment Tracker'!$J$4:$J$12)</f>
        <v/>
      </c>
      <c r="G11" s="27">
        <f>SUMIF('Payment Tracker'!$B$4:$B$12,E11,'Payment Tracker'!$L$4:$L$12)</f>
        <v/>
      </c>
      <c r="H11" s="27">
        <f>MAX(0,F11-G11)</f>
        <v/>
      </c>
      <c r="J11" s="36" t="n">
        <v>46053</v>
      </c>
      <c r="K11" s="27" t="n">
        <v>3210</v>
      </c>
    </row>
    <row r="12">
      <c r="A12" s="14" t="inlineStr">
        <is>
          <t>Partial</t>
        </is>
      </c>
      <c r="B12" s="14">
        <f>COUNTIF('Payment Tracker'!$O$4:$O$12,A12)</f>
        <v/>
      </c>
      <c r="C12" s="29">
        <f>SUMIF('Payment Tracker'!$O$4:$O$12,A12,'Payment Tracker'!$J$4:$J$12)</f>
        <v/>
      </c>
      <c r="E12" s="14" t="inlineStr">
        <is>
          <t>P-1002</t>
        </is>
      </c>
      <c r="F12" s="29">
        <f>SUMIF('Payment Tracker'!$B$4:$B$12,E12,'Payment Tracker'!$J$4:$J$12)</f>
        <v/>
      </c>
      <c r="G12" s="29">
        <f>SUMIF('Payment Tracker'!$B$4:$B$12,E12,'Payment Tracker'!$L$4:$L$12)</f>
        <v/>
      </c>
      <c r="H12" s="29">
        <f>MAX(0,F12-G12)</f>
        <v/>
      </c>
      <c r="J12" s="37" t="n">
        <v>46073</v>
      </c>
      <c r="K12" s="29" t="n">
        <v>2945</v>
      </c>
    </row>
    <row r="13">
      <c r="A13" s="26" t="inlineStr">
        <is>
          <t>Upcoming</t>
        </is>
      </c>
      <c r="B13" s="26">
        <f>COUNTIF('Payment Tracker'!$O$4:$O$12,A13)</f>
        <v/>
      </c>
      <c r="C13" s="27">
        <f>SUMIF('Payment Tracker'!$O$4:$O$12,A13,'Payment Tracker'!$J$4:$J$12)</f>
        <v/>
      </c>
      <c r="E13" s="26" t="inlineStr">
        <is>
          <t>P-1003</t>
        </is>
      </c>
      <c r="F13" s="27">
        <f>SUMIF('Payment Tracker'!$B$4:$B$12,E13,'Payment Tracker'!$J$4:$J$12)</f>
        <v/>
      </c>
      <c r="G13" s="27">
        <f>SUMIF('Payment Tracker'!$B$4:$B$12,E13,'Payment Tracker'!$L$4:$L$12)</f>
        <v/>
      </c>
      <c r="H13" s="27">
        <f>MAX(0,F13-G13)</f>
        <v/>
      </c>
      <c r="J13" s="36" t="n">
        <v>46081</v>
      </c>
      <c r="K13" s="27" t="n">
        <v>9875</v>
      </c>
    </row>
    <row r="14">
      <c r="A14" s="14" t="inlineStr">
        <is>
          <t>Late</t>
        </is>
      </c>
      <c r="B14" s="14">
        <f>COUNTIF('Payment Tracker'!$O$4:$O$12,A14)</f>
        <v/>
      </c>
      <c r="C14" s="29">
        <f>SUMIF('Payment Tracker'!$O$4:$O$12,A14,'Payment Tracker'!$J$4:$J$12)</f>
        <v/>
      </c>
      <c r="E14" s="14" t="inlineStr">
        <is>
          <t>P-1004</t>
        </is>
      </c>
      <c r="F14" s="29">
        <f>SUMIF('Payment Tracker'!$B$4:$B$12,E14,'Payment Tracker'!$J$4:$J$12)</f>
        <v/>
      </c>
      <c r="G14" s="29">
        <f>SUMIF('Payment Tracker'!$B$4:$B$12,E14,'Payment Tracker'!$L$4:$L$12)</f>
        <v/>
      </c>
      <c r="H14" s="29">
        <f>MAX(0,F14-G14)</f>
        <v/>
      </c>
      <c r="J14" s="37" t="n">
        <v>46112</v>
      </c>
      <c r="K14" s="29" t="n">
        <v>4260</v>
      </c>
    </row>
    <row r="15">
      <c r="E15" s="26" t="inlineStr">
        <is>
          <t>P-1005</t>
        </is>
      </c>
      <c r="F15" s="27">
        <f>SUMIF('Payment Tracker'!$B$4:$B$12,E15,'Payment Tracker'!$J$4:$J$12)</f>
        <v/>
      </c>
      <c r="G15" s="27">
        <f>SUMIF('Payment Tracker'!$B$4:$B$12,E15,'Payment Tracker'!$L$4:$L$12)</f>
        <v/>
      </c>
      <c r="H15" s="27">
        <f>MAX(0,F15-G15)</f>
        <v/>
      </c>
      <c r="J15" s="36" t="n">
        <v>46142</v>
      </c>
      <c r="K15" s="27" t="n">
        <v>3420</v>
      </c>
    </row>
    <row r="16">
      <c r="E16" s="14" t="inlineStr">
        <is>
          <t>P-1006</t>
        </is>
      </c>
      <c r="F16" s="29">
        <f>SUMIF('Payment Tracker'!$B$4:$B$12,E16,'Payment Tracker'!$J$4:$J$12)</f>
        <v/>
      </c>
      <c r="G16" s="29">
        <f>SUMIF('Payment Tracker'!$B$4:$B$12,E16,'Payment Tracker'!$L$4:$L$12)</f>
        <v/>
      </c>
      <c r="H16" s="29">
        <f>MAX(0,F16-G16)</f>
        <v/>
      </c>
      <c r="J16" s="37" t="n">
        <v>46142</v>
      </c>
      <c r="K16" s="29" t="n">
        <v>4937.5</v>
      </c>
    </row>
    <row r="17">
      <c r="E17" s="26" t="inlineStr">
        <is>
          <t>P-1007</t>
        </is>
      </c>
      <c r="F17" s="27">
        <f>SUMIF('Payment Tracker'!$B$4:$B$12,E17,'Payment Tracker'!$J$4:$J$12)</f>
        <v/>
      </c>
      <c r="G17" s="27">
        <f>SUMIF('Payment Tracker'!$B$4:$B$12,E17,'Payment Tracker'!$L$4:$L$12)</f>
        <v/>
      </c>
      <c r="H17" s="27">
        <f>MAX(0,F17-G17)</f>
        <v/>
      </c>
      <c r="J17" s="36" t="n">
        <v>46173</v>
      </c>
      <c r="K17" s="27" t="n">
        <v>3210</v>
      </c>
    </row>
    <row r="18">
      <c r="E18" s="14" t="inlineStr">
        <is>
          <t>P-1008</t>
        </is>
      </c>
      <c r="F18" s="29">
        <f>SUMIF('Payment Tracker'!$B$4:$B$12,E18,'Payment Tracker'!$J$4:$J$12)</f>
        <v/>
      </c>
      <c r="G18" s="29">
        <f>SUMIF('Payment Tracker'!$B$4:$B$12,E18,'Payment Tracker'!$L$4:$L$12)</f>
        <v/>
      </c>
      <c r="H18" s="29">
        <f>MAX(0,F18-G18)</f>
        <v/>
      </c>
      <c r="J18" s="37" t="n">
        <v>46280</v>
      </c>
      <c r="K18" s="29" t="n">
        <v>4470</v>
      </c>
    </row>
    <row r="19">
      <c r="E19" s="26" t="inlineStr">
        <is>
          <t>P-1009</t>
        </is>
      </c>
      <c r="F19" s="27">
        <f>SUMIF('Payment Tracker'!$B$4:$B$12,E19,'Payment Tracker'!$J$4:$J$12)</f>
        <v/>
      </c>
      <c r="G19" s="27">
        <f>SUMIF('Payment Tracker'!$B$4:$B$12,E19,'Payment Tracker'!$L$4:$L$12)</f>
        <v/>
      </c>
      <c r="H19" s="27">
        <f>MAX(0,F19-G19)</f>
        <v/>
      </c>
      <c r="J19" s="36" t="n">
        <v>46328</v>
      </c>
      <c r="K19" s="27" t="n">
        <v>4615</v>
      </c>
    </row>
  </sheetData>
  <mergeCells count="20">
    <mergeCell ref="A1:L1"/>
    <mergeCell ref="A3:C3"/>
    <mergeCell ref="A4:C4"/>
    <mergeCell ref="D3:F3"/>
    <mergeCell ref="D4:F4"/>
    <mergeCell ref="G3:I3"/>
    <mergeCell ref="G4:I4"/>
    <mergeCell ref="J3:L3"/>
    <mergeCell ref="J4:L4"/>
    <mergeCell ref="A6:C6"/>
    <mergeCell ref="A7:C7"/>
    <mergeCell ref="D6:F6"/>
    <mergeCell ref="D7:F7"/>
    <mergeCell ref="G6:I6"/>
    <mergeCell ref="G7:I7"/>
    <mergeCell ref="J6:L6"/>
    <mergeCell ref="J7:L7"/>
    <mergeCell ref="A9:C9"/>
    <mergeCell ref="E9:H9"/>
    <mergeCell ref="J9:L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2026-08-01T17:09:51Z</dcterms:created>
  <dcterms:modified xmlns:dcterms="http://purl.org/dc/terms/" xmlns:xsi="http://www.w3.org/2001/XMLSchema-instance" xsi:type="dcterms:W3CDTF">2026-08-01T17:09:51Z</dcterms:modified>
</cp:coreProperties>
</file>