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_Transactions" sheetId="1" state="visible" r:id="rId1"/>
    <sheet xmlns:r="http://schemas.openxmlformats.org/officeDocument/2006/relationships" name="Summary_Dashboard" sheetId="2" state="visible" r:id="rId2"/>
    <sheet xmlns:r="http://schemas.openxmlformats.org/officeDocument/2006/relationships" name="Fee_Rules_Reference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8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  <sz val="14"/>
    </font>
    <font>
      <b val="1"/>
      <color rgb="00134E4A"/>
      <sz val="10"/>
    </font>
    <font>
      <b val="1"/>
      <color rgb="00166534"/>
    </font>
    <font>
      <b val="1"/>
      <color rgb="00FFFFFF"/>
      <sz val="13"/>
    </font>
    <font>
      <b val="1"/>
      <color rgb="00FFFFFF"/>
      <sz val="10"/>
    </font>
    <font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F766E"/>
      </patternFill>
    </fill>
    <fill>
      <patternFill patternType="solid">
        <fgColor rgb="00F0FDF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10" fontId="0" fillId="3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/>
    </xf>
    <xf numFmtId="10" fontId="0" fillId="5" borderId="1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3" fillId="7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right" vertical="center"/>
    </xf>
    <xf numFmtId="164" fontId="4" fillId="4" borderId="1" applyAlignment="1" pivotButton="0" quotePrefix="0" xfId="0">
      <alignment horizontal="right" vertical="center"/>
    </xf>
    <xf numFmtId="10" fontId="0" fillId="4" borderId="1" applyAlignment="1" pivotButton="0" quotePrefix="0" xfId="0">
      <alignment horizontal="right" vertical="center"/>
    </xf>
    <xf numFmtId="1" fontId="0" fillId="4" borderId="1" applyAlignment="1" pivotButton="0" quotePrefix="0" xfId="0">
      <alignment horizontal="right" vertical="center"/>
    </xf>
    <xf numFmtId="164" fontId="0" fillId="5" borderId="1" applyAlignment="1" pivotButton="0" quotePrefix="0" xfId="0">
      <alignment horizontal="right" vertical="center"/>
    </xf>
    <xf numFmtId="1" fontId="0" fillId="5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right" vertical="center"/>
    </xf>
    <xf numFmtId="1" fontId="0" fillId="3" borderId="1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  <xf numFmtId="0" fontId="6" fillId="6" borderId="1" pivotButton="0" quotePrefix="0" xfId="0"/>
    <xf numFmtId="0" fontId="6" fillId="6" borderId="1" applyAlignment="1" pivotButton="0" quotePrefix="0" xfId="0">
      <alignment horizontal="left" vertical="center" wrapText="1"/>
    </xf>
    <xf numFmtId="0" fontId="3" fillId="7" borderId="1" pivotButton="0" quotePrefix="0" xfId="0"/>
    <xf numFmtId="0" fontId="7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0" fontId="7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&amp; Profit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'Summary_Dashboard'!B16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'Summary_Dashboard'!$A$17:$A$23</f>
            </numRef>
          </cat>
          <val>
            <numRef>
              <f>'Summary_Dashboard'!$B$17:$B$23</f>
            </numRef>
          </val>
        </ser>
        <ser>
          <idx val="1"/>
          <order val="1"/>
          <tx>
            <strRef>
              <f>'Summary_Dashboard'!C16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'Summary_Dashboard'!$A$17:$A$23</f>
            </numRef>
          </cat>
          <val>
            <numRef>
              <f>'Summary_Dashboard'!$C$17:$C$23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Sales Revenue Trend</a:t>
            </a:r>
          </a:p>
        </rich>
      </tx>
    </title>
    <plotArea>
      <lineChart>
        <grouping val="standard"/>
        <ser>
          <idx val="0"/>
          <order val="0"/>
          <tx>
            <strRef>
              <f>'Summary_Dashboard'!B26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'Summary_Dashboard'!$A$27:$A$30</f>
            </numRef>
          </cat>
          <val>
            <numRef>
              <f>'Summary_Dashboard'!$B$27:$B$30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Revenue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Sales Share by Category</a:t>
            </a:r>
          </a:p>
        </rich>
      </tx>
    </title>
    <plotArea>
      <pieChart>
        <varyColors val="1"/>
        <ser>
          <idx val="0"/>
          <order val="0"/>
          <tx>
            <strRef>
              <f>'Summary_Dashboard'!B16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'Summary_Dashboard'!$A$17:$A$23</f>
            </numRef>
          </cat>
          <val>
            <numRef>
              <f>'Summary_Dashboard'!$B$17:$B$23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22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42</row>
      <rowOff>0</rowOff>
    </from>
    <ext cx="504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8" customWidth="1" min="3" max="3"/>
    <col width="28" customWidth="1" min="4" max="4"/>
    <col width="18" customWidth="1" min="5" max="5"/>
    <col width="16" customWidth="1" min="6" max="6"/>
    <col width="8" customWidth="1" min="7" max="7"/>
    <col width="16" customWidth="1" min="8" max="8"/>
    <col width="14" customWidth="1" min="9" max="9"/>
    <col width="22" customWidth="1" min="10" max="10"/>
    <col width="16" customWidth="1" min="11" max="11"/>
    <col width="20" customWidth="1" min="12" max="12"/>
    <col width="14" customWidth="1" min="13" max="13"/>
    <col width="20" customWidth="1" min="14" max="14"/>
    <col width="12" customWidth="1" min="15" max="15"/>
    <col width="16" customWidth="1" min="16" max="16"/>
    <col width="30" customWidth="1" min="17" max="17"/>
  </cols>
  <sheetData>
    <row r="1" ht="22" customHeight="1">
      <c r="A1" s="1" t="inlineStr">
        <is>
          <t>Order ID</t>
        </is>
      </c>
      <c r="B1" s="1" t="inlineStr">
        <is>
          <t>Sale Date</t>
        </is>
      </c>
      <c r="C1" s="1" t="inlineStr">
        <is>
          <t>Buyer Name</t>
        </is>
      </c>
      <c r="D1" s="1" t="inlineStr">
        <is>
          <t>Item Description</t>
        </is>
      </c>
      <c r="E1" s="1" t="inlineStr">
        <is>
          <t>Brand</t>
        </is>
      </c>
      <c r="F1" s="1" t="inlineStr">
        <is>
          <t>Category</t>
        </is>
      </c>
      <c r="G1" s="1" t="inlineStr">
        <is>
          <t>Size</t>
        </is>
      </c>
      <c r="H1" s="1" t="inlineStr">
        <is>
          <t>Listing Price</t>
        </is>
      </c>
      <c r="I1" s="1" t="inlineStr">
        <is>
          <t>Sale Price</t>
        </is>
      </c>
      <c r="J1" s="1" t="inlineStr">
        <is>
          <t>Shipping Paid by Buyer</t>
        </is>
      </c>
      <c r="K1" s="1" t="inlineStr">
        <is>
          <t>Poshmark Fee</t>
        </is>
      </c>
      <c r="L1" s="1" t="inlineStr">
        <is>
          <t>Shipping Label Cost</t>
        </is>
      </c>
      <c r="M1" s="1" t="inlineStr">
        <is>
          <t>Net Payout</t>
        </is>
      </c>
      <c r="N1" s="1" t="inlineStr">
        <is>
          <t>Cost of Goods Sold</t>
        </is>
      </c>
      <c r="O1" s="1" t="inlineStr">
        <is>
          <t>Profit</t>
        </is>
      </c>
      <c r="P1" s="1" t="inlineStr">
        <is>
          <t>Profit Margin %</t>
        </is>
      </c>
      <c r="Q1" s="1" t="inlineStr">
        <is>
          <t>Notes</t>
        </is>
      </c>
    </row>
    <row r="2">
      <c r="A2" s="2" t="inlineStr">
        <is>
          <t>PM-10041</t>
        </is>
      </c>
      <c r="B2" s="2" t="inlineStr">
        <is>
          <t>01/05/2026</t>
        </is>
      </c>
      <c r="C2" s="3" t="inlineStr">
        <is>
          <t>Jennifer M.</t>
        </is>
      </c>
      <c r="D2" s="3" t="inlineStr">
        <is>
          <t>Nike Air Max 97 Sneakers</t>
        </is>
      </c>
      <c r="E2" s="3" t="inlineStr">
        <is>
          <t>Nike</t>
        </is>
      </c>
      <c r="F2" s="3" t="inlineStr">
        <is>
          <t>Sneakers</t>
        </is>
      </c>
      <c r="G2" s="2" t="inlineStr">
        <is>
          <t>9W</t>
        </is>
      </c>
      <c r="H2" s="4" t="n">
        <v>85</v>
      </c>
      <c r="I2" s="4" t="n">
        <v>78</v>
      </c>
      <c r="J2" s="4" t="n">
        <v>7.97</v>
      </c>
      <c r="K2" s="5">
        <f>IF(I2&lt;15,I2*0.2,I2*0.185)</f>
        <v/>
      </c>
      <c r="L2" s="5" t="n">
        <v>7.45</v>
      </c>
      <c r="M2" s="5">
        <f>I2+J2-K2-L2</f>
        <v/>
      </c>
      <c r="N2" s="4" t="n">
        <v>35</v>
      </c>
      <c r="O2" s="5">
        <f>M2-N2</f>
        <v/>
      </c>
      <c r="P2" s="6">
        <f>IF(I2=0,0,O2/I2)</f>
        <v/>
      </c>
      <c r="Q2" s="7" t="inlineStr">
        <is>
          <t>Great condition, buyer from Austin, TX</t>
        </is>
      </c>
    </row>
    <row r="3">
      <c r="A3" s="8" t="inlineStr">
        <is>
          <t>PM-10042</t>
        </is>
      </c>
      <c r="B3" s="8" t="inlineStr">
        <is>
          <t>01/12/2026</t>
        </is>
      </c>
      <c r="C3" s="9" t="inlineStr">
        <is>
          <t>Michael T.</t>
        </is>
      </c>
      <c r="D3" s="9" t="inlineStr">
        <is>
          <t>Lululemon Align Leggings 28"</t>
        </is>
      </c>
      <c r="E3" s="9" t="inlineStr">
        <is>
          <t>Lululemon</t>
        </is>
      </c>
      <c r="F3" s="9" t="inlineStr">
        <is>
          <t>Leggings</t>
        </is>
      </c>
      <c r="G3" s="8" t="inlineStr">
        <is>
          <t>M</t>
        </is>
      </c>
      <c r="H3" s="4" t="n">
        <v>55</v>
      </c>
      <c r="I3" s="4" t="n">
        <v>52</v>
      </c>
      <c r="J3" s="4" t="n">
        <v>7.97</v>
      </c>
      <c r="K3" s="10">
        <f>IF(I3&lt;15,I3*0.2,I3*0.185)</f>
        <v/>
      </c>
      <c r="L3" s="10" t="n">
        <v>7.45</v>
      </c>
      <c r="M3" s="10">
        <f>I3+J3-K3-L3</f>
        <v/>
      </c>
      <c r="N3" s="4" t="n">
        <v>18</v>
      </c>
      <c r="O3" s="10">
        <f>M3-N3</f>
        <v/>
      </c>
      <c r="P3" s="11">
        <f>IF(I3=0,0,O3/I3)</f>
        <v/>
      </c>
      <c r="Q3" s="7" t="inlineStr">
        <is>
          <t>Only worn twice</t>
        </is>
      </c>
    </row>
    <row r="4">
      <c r="A4" s="2" t="inlineStr">
        <is>
          <t>PM-10043</t>
        </is>
      </c>
      <c r="B4" s="2" t="inlineStr">
        <is>
          <t>01/19/2026</t>
        </is>
      </c>
      <c r="C4" s="3" t="inlineStr">
        <is>
          <t>Emily R.</t>
        </is>
      </c>
      <c r="D4" s="3" t="inlineStr">
        <is>
          <t>Coach Signature Tote Bag</t>
        </is>
      </c>
      <c r="E4" s="3" t="inlineStr">
        <is>
          <t>Coach</t>
        </is>
      </c>
      <c r="F4" s="3" t="inlineStr">
        <is>
          <t>Handbags</t>
        </is>
      </c>
      <c r="G4" s="2" t="inlineStr">
        <is>
          <t>OS</t>
        </is>
      </c>
      <c r="H4" s="4" t="n">
        <v>145</v>
      </c>
      <c r="I4" s="4" t="n">
        <v>138</v>
      </c>
      <c r="J4" s="4" t="n">
        <v>7.97</v>
      </c>
      <c r="K4" s="5">
        <f>IF(I4&lt;15,I4*0.2,I4*0.185)</f>
        <v/>
      </c>
      <c r="L4" s="5" t="n">
        <v>9.5</v>
      </c>
      <c r="M4" s="5">
        <f>I4+J4-K4-L4</f>
        <v/>
      </c>
      <c r="N4" s="4" t="n">
        <v>55</v>
      </c>
      <c r="O4" s="5">
        <f>M4-N4</f>
        <v/>
      </c>
      <c r="P4" s="6">
        <f>IF(I4=0,0,O4/I4)</f>
        <v/>
      </c>
      <c r="Q4" s="7" t="inlineStr">
        <is>
          <t>Denver, CO buyer - fast shipper</t>
        </is>
      </c>
    </row>
    <row r="5">
      <c r="A5" s="8" t="inlineStr">
        <is>
          <t>PM-10044</t>
        </is>
      </c>
      <c r="B5" s="8" t="inlineStr">
        <is>
          <t>02/03/2026</t>
        </is>
      </c>
      <c r="C5" s="9" t="inlineStr">
        <is>
          <t>David S.</t>
        </is>
      </c>
      <c r="D5" s="9" t="inlineStr">
        <is>
          <t>Patagonia Better Sweater Jacket</t>
        </is>
      </c>
      <c r="E5" s="9" t="inlineStr">
        <is>
          <t>Patagonia</t>
        </is>
      </c>
      <c r="F5" s="9" t="inlineStr">
        <is>
          <t>Jackets</t>
        </is>
      </c>
      <c r="G5" s="8" t="inlineStr">
        <is>
          <t>L</t>
        </is>
      </c>
      <c r="H5" s="4" t="n">
        <v>120</v>
      </c>
      <c r="I5" s="4" t="n">
        <v>115</v>
      </c>
      <c r="J5" s="4" t="n">
        <v>7.97</v>
      </c>
      <c r="K5" s="10">
        <f>IF(I5&lt;15,I5*0.2,I5*0.185)</f>
        <v/>
      </c>
      <c r="L5" s="10" t="n">
        <v>9.5</v>
      </c>
      <c r="M5" s="10">
        <f>I5+J5-K5-L5</f>
        <v/>
      </c>
      <c r="N5" s="4" t="n">
        <v>48</v>
      </c>
      <c r="O5" s="10">
        <f>M5-N5</f>
        <v/>
      </c>
      <c r="P5" s="11">
        <f>IF(I5=0,0,O5/I5)</f>
        <v/>
      </c>
      <c r="Q5" s="7" t="inlineStr">
        <is>
          <t>Columbus, OH - bundled offer</t>
        </is>
      </c>
    </row>
    <row r="6">
      <c r="A6" s="2" t="inlineStr">
        <is>
          <t>PM-10045</t>
        </is>
      </c>
      <c r="B6" s="2" t="inlineStr">
        <is>
          <t>02/14/2026</t>
        </is>
      </c>
      <c r="C6" s="3" t="inlineStr">
        <is>
          <t>Sarah K.</t>
        </is>
      </c>
      <c r="D6" s="3" t="inlineStr">
        <is>
          <t>Madewell Slim Straight Jeans</t>
        </is>
      </c>
      <c r="E6" s="3" t="inlineStr">
        <is>
          <t>Madewell</t>
        </is>
      </c>
      <c r="F6" s="3" t="inlineStr">
        <is>
          <t>Denim</t>
        </is>
      </c>
      <c r="G6" s="2" t="inlineStr">
        <is>
          <t>28x30</t>
        </is>
      </c>
      <c r="H6" s="4" t="n">
        <v>68</v>
      </c>
      <c r="I6" s="4" t="n">
        <v>62</v>
      </c>
      <c r="J6" s="4" t="n">
        <v>7.97</v>
      </c>
      <c r="K6" s="5">
        <f>IF(I6&lt;15,I6*0.2,I6*0.185)</f>
        <v/>
      </c>
      <c r="L6" s="5" t="n">
        <v>7.45</v>
      </c>
      <c r="M6" s="5">
        <f>I6+J6-K6-L6</f>
        <v/>
      </c>
      <c r="N6" s="4" t="n">
        <v>22</v>
      </c>
      <c r="O6" s="5">
        <f>M6-N6</f>
        <v/>
      </c>
      <c r="P6" s="6">
        <f>IF(I6=0,0,O6/I6)</f>
        <v/>
      </c>
      <c r="Q6" s="7" t="inlineStr">
        <is>
          <t>Phoenix, AZ buyer</t>
        </is>
      </c>
    </row>
    <row r="7">
      <c r="A7" s="8" t="inlineStr">
        <is>
          <t>PM-10046</t>
        </is>
      </c>
      <c r="B7" s="8" t="inlineStr">
        <is>
          <t>02/28/2026</t>
        </is>
      </c>
      <c r="C7" s="9" t="inlineStr">
        <is>
          <t>James W.</t>
        </is>
      </c>
      <c r="D7" s="9" t="inlineStr">
        <is>
          <t>Free People Floral Maxi Dress</t>
        </is>
      </c>
      <c r="E7" s="9" t="inlineStr">
        <is>
          <t>Free People</t>
        </is>
      </c>
      <c r="F7" s="9" t="inlineStr">
        <is>
          <t>Dresses</t>
        </is>
      </c>
      <c r="G7" s="8" t="inlineStr">
        <is>
          <t>S</t>
        </is>
      </c>
      <c r="H7" s="4" t="n">
        <v>48</v>
      </c>
      <c r="I7" s="4" t="n">
        <v>44</v>
      </c>
      <c r="J7" s="4" t="n">
        <v>7.97</v>
      </c>
      <c r="K7" s="10">
        <f>IF(I7&lt;15,I7*0.2,I7*0.185)</f>
        <v/>
      </c>
      <c r="L7" s="10" t="n">
        <v>7.45</v>
      </c>
      <c r="M7" s="10">
        <f>I7+J7-K7-L7</f>
        <v/>
      </c>
      <c r="N7" s="4" t="n">
        <v>28</v>
      </c>
      <c r="O7" s="10">
        <f>M7-N7</f>
        <v/>
      </c>
      <c r="P7" s="11">
        <f>IF(I7=0,0,O7/I7)</f>
        <v/>
      </c>
      <c r="Q7" s="7" t="inlineStr">
        <is>
          <t>Atlanta, GA - low margin, review</t>
        </is>
      </c>
    </row>
    <row r="8">
      <c r="A8" s="2" t="inlineStr">
        <is>
          <t>PM-10047</t>
        </is>
      </c>
      <c r="B8" s="2" t="inlineStr">
        <is>
          <t>03/07/2026</t>
        </is>
      </c>
      <c r="C8" s="3" t="inlineStr">
        <is>
          <t>Ashley N.</t>
        </is>
      </c>
      <c r="D8" s="3" t="inlineStr">
        <is>
          <t>Anthropologie Knit Sweater</t>
        </is>
      </c>
      <c r="E8" s="3" t="inlineStr">
        <is>
          <t>Anthropologie</t>
        </is>
      </c>
      <c r="F8" s="3" t="inlineStr">
        <is>
          <t>Sweaters</t>
        </is>
      </c>
      <c r="G8" s="2" t="inlineStr">
        <is>
          <t>XS</t>
        </is>
      </c>
      <c r="H8" s="4" t="n">
        <v>38</v>
      </c>
      <c r="I8" s="4" t="n">
        <v>35</v>
      </c>
      <c r="J8" s="4" t="n">
        <v>7.97</v>
      </c>
      <c r="K8" s="5">
        <f>IF(I8&lt;15,I8*0.2,I8*0.185)</f>
        <v/>
      </c>
      <c r="L8" s="5" t="n">
        <v>7.45</v>
      </c>
      <c r="M8" s="5">
        <f>I8+J8-K8-L8</f>
        <v/>
      </c>
      <c r="N8" s="4" t="n">
        <v>25</v>
      </c>
      <c r="O8" s="5">
        <f>M8-N8</f>
        <v/>
      </c>
      <c r="P8" s="6">
        <f>IF(I8=0,0,O8/I8)</f>
        <v/>
      </c>
      <c r="Q8" s="7" t="inlineStr">
        <is>
          <t>Seattle, WA</t>
        </is>
      </c>
    </row>
    <row r="9">
      <c r="A9" s="8" t="inlineStr">
        <is>
          <t>PM-10048</t>
        </is>
      </c>
      <c r="B9" s="8" t="inlineStr">
        <is>
          <t>03/15/2026</t>
        </is>
      </c>
      <c r="C9" s="9" t="inlineStr">
        <is>
          <t>Christopher B.</t>
        </is>
      </c>
      <c r="D9" s="9" t="inlineStr">
        <is>
          <t>Kate Spade Crossbody Bag</t>
        </is>
      </c>
      <c r="E9" s="9" t="inlineStr">
        <is>
          <t>Kate Spade</t>
        </is>
      </c>
      <c r="F9" s="9" t="inlineStr">
        <is>
          <t>Handbags</t>
        </is>
      </c>
      <c r="G9" s="8" t="inlineStr">
        <is>
          <t>OS</t>
        </is>
      </c>
      <c r="H9" s="4" t="n">
        <v>110</v>
      </c>
      <c r="I9" s="4" t="n">
        <v>105</v>
      </c>
      <c r="J9" s="4" t="n">
        <v>7.97</v>
      </c>
      <c r="K9" s="10">
        <f>IF(I9&lt;15,I9*0.2,I9*0.185)</f>
        <v/>
      </c>
      <c r="L9" s="10" t="n">
        <v>9.5</v>
      </c>
      <c r="M9" s="10">
        <f>I9+J9-K9-L9</f>
        <v/>
      </c>
      <c r="N9" s="4" t="n">
        <v>42</v>
      </c>
      <c r="O9" s="10">
        <f>M9-N9</f>
        <v/>
      </c>
      <c r="P9" s="11">
        <f>IF(I9=0,0,O9/I9)</f>
        <v/>
      </c>
      <c r="Q9" s="7" t="inlineStr">
        <is>
          <t>Nashville, TN buyer</t>
        </is>
      </c>
    </row>
    <row r="10">
      <c r="A10" s="2" t="inlineStr">
        <is>
          <t>PM-10049</t>
        </is>
      </c>
      <c r="B10" s="2" t="inlineStr">
        <is>
          <t>03/22/2026</t>
        </is>
      </c>
      <c r="C10" s="3" t="inlineStr">
        <is>
          <t>Jessica L.</t>
        </is>
      </c>
      <c r="D10" s="3" t="inlineStr">
        <is>
          <t>Banana Republic Cashmere Turtleneck</t>
        </is>
      </c>
      <c r="E10" s="3" t="inlineStr">
        <is>
          <t>Banana Republic</t>
        </is>
      </c>
      <c r="F10" s="3" t="inlineStr">
        <is>
          <t>Sweaters</t>
        </is>
      </c>
      <c r="G10" s="2" t="inlineStr">
        <is>
          <t>M</t>
        </is>
      </c>
      <c r="H10" s="4" t="n">
        <v>42</v>
      </c>
      <c r="I10" s="4" t="n">
        <v>38</v>
      </c>
      <c r="J10" s="4" t="n">
        <v>7.97</v>
      </c>
      <c r="K10" s="5">
        <f>IF(I10&lt;15,I10*0.2,I10*0.185)</f>
        <v/>
      </c>
      <c r="L10" s="5" t="n">
        <v>7.45</v>
      </c>
      <c r="M10" s="5">
        <f>I10+J10-K10-L10</f>
        <v/>
      </c>
      <c r="N10" s="4" t="n">
        <v>30</v>
      </c>
      <c r="O10" s="5">
        <f>M10-N10</f>
        <v/>
      </c>
      <c r="P10" s="6">
        <f>IF(I10=0,0,O10/I10)</f>
        <v/>
      </c>
      <c r="Q10" s="7" t="inlineStr">
        <is>
          <t>Charlotte, NC - barely profitable</t>
        </is>
      </c>
    </row>
    <row r="11">
      <c r="A11" s="8" t="inlineStr">
        <is>
          <t>PM-10050</t>
        </is>
      </c>
      <c r="B11" s="8" t="inlineStr">
        <is>
          <t>04/01/2026</t>
        </is>
      </c>
      <c r="C11" s="9" t="inlineStr">
        <is>
          <t>Robert G.</t>
        </is>
      </c>
      <c r="D11" s="9" t="inlineStr">
        <is>
          <t>Adidas Ultraboost 22 Running Shoes</t>
        </is>
      </c>
      <c r="E11" s="9" t="inlineStr">
        <is>
          <t>Adidas</t>
        </is>
      </c>
      <c r="F11" s="9" t="inlineStr">
        <is>
          <t>Sneakers</t>
        </is>
      </c>
      <c r="G11" s="8" t="inlineStr">
        <is>
          <t>10.5M</t>
        </is>
      </c>
      <c r="H11" s="4" t="n">
        <v>95</v>
      </c>
      <c r="I11" s="4" t="n">
        <v>90</v>
      </c>
      <c r="J11" s="4" t="n">
        <v>7.97</v>
      </c>
      <c r="K11" s="10">
        <f>IF(I11&lt;15,I11*0.2,I11*0.185)</f>
        <v/>
      </c>
      <c r="L11" s="10" t="n">
        <v>7.45</v>
      </c>
      <c r="M11" s="10">
        <f>I11+J11-K11-L11</f>
        <v/>
      </c>
      <c r="N11" s="4" t="n">
        <v>40</v>
      </c>
      <c r="O11" s="10">
        <f>M11-N11</f>
        <v/>
      </c>
      <c r="P11" s="11">
        <f>IF(I11=0,0,O11/I11)</f>
        <v/>
      </c>
      <c r="Q11" s="7" t="inlineStr">
        <is>
          <t>Austin, TX - repeat buyer</t>
        </is>
      </c>
    </row>
  </sheetData>
  <conditionalFormatting sqref="O2:O11">
    <cfRule type="expression" priority="1" dxfId="0" stopIfTrue="0">
      <formula>O2&gt;0</formula>
    </cfRule>
    <cfRule type="expression" priority="2" dxfId="1" stopIfTrue="0">
      <formula>O2&lt;=0</formula>
    </cfRule>
  </conditionalFormatting>
  <conditionalFormatting sqref="P2:P11">
    <cfRule type="expression" priority="3" dxfId="0" stopIfTrue="0">
      <formula>P2&gt;=0.2</formula>
    </cfRule>
    <cfRule type="expression" priority="4" dxfId="1" stopIfTrue="0">
      <formula>P2&lt;0.2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 ht="28" customHeight="1">
      <c r="A1" s="12" t="inlineStr">
        <is>
          <t>Poshmark Sales &amp; Fees Tracker — Dashboard</t>
        </is>
      </c>
    </row>
    <row r="2"/>
    <row r="3">
      <c r="A3" s="13" t="inlineStr">
        <is>
          <t>KEY METRICS</t>
        </is>
      </c>
    </row>
    <row r="4">
      <c r="A4" s="14" t="inlineStr">
        <is>
          <t>Total Sales Revenue</t>
        </is>
      </c>
      <c r="B4" s="15">
        <f>SUM(Sales_Transactions!I:I)</f>
        <v/>
      </c>
    </row>
    <row r="5">
      <c r="A5" s="14" t="inlineStr">
        <is>
          <t>Total Poshmark Fees</t>
        </is>
      </c>
      <c r="B5" s="15">
        <f>SUM(Sales_Transactions!K:K)</f>
        <v/>
      </c>
    </row>
    <row r="6">
      <c r="A6" s="14" t="inlineStr">
        <is>
          <t>Total Shipping Costs</t>
        </is>
      </c>
      <c r="B6" s="15">
        <f>SUM(Sales_Transactions!L:L)</f>
        <v/>
      </c>
    </row>
    <row r="7">
      <c r="A7" s="14" t="inlineStr">
        <is>
          <t>Total COGS</t>
        </is>
      </c>
      <c r="B7" s="15">
        <f>SUM(Sales_Transactions!N:N)</f>
        <v/>
      </c>
    </row>
    <row r="8">
      <c r="A8" s="14" t="inlineStr">
        <is>
          <t>Total Profit</t>
        </is>
      </c>
      <c r="B8" s="16">
        <f>SUM(Sales_Transactions!O:O)</f>
        <v/>
      </c>
    </row>
    <row r="9">
      <c r="A9" s="14" t="inlineStr">
        <is>
          <t>Average Profit per Sale</t>
        </is>
      </c>
      <c r="B9" s="16">
        <f>IFERROR(AVERAGE(Sales_Transactions!O2:O1000),0)</f>
        <v/>
      </c>
    </row>
    <row r="10">
      <c r="A10" s="14" t="inlineStr">
        <is>
          <t>Average Profit Margin %</t>
        </is>
      </c>
      <c r="B10" s="17">
        <f>IFERROR(AVERAGE(Sales_Transactions!P2:P1000),0)</f>
        <v/>
      </c>
    </row>
    <row r="11">
      <c r="A11" s="14" t="inlineStr">
        <is>
          <t>Number of Orders</t>
        </is>
      </c>
      <c r="B11" s="18">
        <f>COUNTA(Sales_Transactions!A:A)-1</f>
        <v/>
      </c>
    </row>
    <row r="12">
      <c r="A12" s="14" t="inlineStr">
        <is>
          <t>Count of Profitable Sales</t>
        </is>
      </c>
      <c r="B12" s="18">
        <f>COUNTIF(Sales_Transactions!O:O,"&gt;0")</f>
        <v/>
      </c>
    </row>
    <row r="13"/>
    <row r="14" ht="10" customHeight="1"/>
    <row r="15">
      <c r="A15" s="13" t="inlineStr">
        <is>
          <t>REVENUE &amp; PROFIT BY CATEGORY</t>
        </is>
      </c>
    </row>
    <row r="16">
      <c r="A16" s="1" t="inlineStr">
        <is>
          <t>Category</t>
        </is>
      </c>
      <c r="B16" s="1" t="inlineStr">
        <is>
          <t>Total Revenue</t>
        </is>
      </c>
      <c r="C16" s="1" t="inlineStr">
        <is>
          <t>Total Profit</t>
        </is>
      </c>
      <c r="D16" s="1" t="inlineStr">
        <is>
          <t>Order Count</t>
        </is>
      </c>
    </row>
    <row r="17">
      <c r="A17" s="9" t="inlineStr">
        <is>
          <t>Sneakers</t>
        </is>
      </c>
      <c r="B17" s="19">
        <f>IFERROR(SUMIF(Sales_Transactions!F:F,A17,Sales_Transactions!I:I),0)</f>
        <v/>
      </c>
      <c r="C17" s="19">
        <f>IFERROR(SUMIF(Sales_Transactions!F:F,A17,Sales_Transactions!O:O),0)</f>
        <v/>
      </c>
      <c r="D17" s="20">
        <f>IFERROR(COUNTIF(Sales_Transactions!F:F,A17),0)</f>
        <v/>
      </c>
    </row>
    <row r="18">
      <c r="A18" s="3" t="inlineStr">
        <is>
          <t>Leggings</t>
        </is>
      </c>
      <c r="B18" s="21">
        <f>IFERROR(SUMIF(Sales_Transactions!F:F,A18,Sales_Transactions!I:I),0)</f>
        <v/>
      </c>
      <c r="C18" s="21">
        <f>IFERROR(SUMIF(Sales_Transactions!F:F,A18,Sales_Transactions!O:O),0)</f>
        <v/>
      </c>
      <c r="D18" s="22">
        <f>IFERROR(COUNTIF(Sales_Transactions!F:F,A18),0)</f>
        <v/>
      </c>
    </row>
    <row r="19">
      <c r="A19" s="9" t="inlineStr">
        <is>
          <t>Handbags</t>
        </is>
      </c>
      <c r="B19" s="19">
        <f>IFERROR(SUMIF(Sales_Transactions!F:F,A19,Sales_Transactions!I:I),0)</f>
        <v/>
      </c>
      <c r="C19" s="19">
        <f>IFERROR(SUMIF(Sales_Transactions!F:F,A19,Sales_Transactions!O:O),0)</f>
        <v/>
      </c>
      <c r="D19" s="20">
        <f>IFERROR(COUNTIF(Sales_Transactions!F:F,A19),0)</f>
        <v/>
      </c>
    </row>
    <row r="20">
      <c r="A20" s="3" t="inlineStr">
        <is>
          <t>Jackets</t>
        </is>
      </c>
      <c r="B20" s="21">
        <f>IFERROR(SUMIF(Sales_Transactions!F:F,A20,Sales_Transactions!I:I),0)</f>
        <v/>
      </c>
      <c r="C20" s="21">
        <f>IFERROR(SUMIF(Sales_Transactions!F:F,A20,Sales_Transactions!O:O),0)</f>
        <v/>
      </c>
      <c r="D20" s="22">
        <f>IFERROR(COUNTIF(Sales_Transactions!F:F,A20),0)</f>
        <v/>
      </c>
    </row>
    <row r="21">
      <c r="A21" s="9" t="inlineStr">
        <is>
          <t>Denim</t>
        </is>
      </c>
      <c r="B21" s="19">
        <f>IFERROR(SUMIF(Sales_Transactions!F:F,A21,Sales_Transactions!I:I),0)</f>
        <v/>
      </c>
      <c r="C21" s="19">
        <f>IFERROR(SUMIF(Sales_Transactions!F:F,A21,Sales_Transactions!O:O),0)</f>
        <v/>
      </c>
      <c r="D21" s="20">
        <f>IFERROR(COUNTIF(Sales_Transactions!F:F,A21),0)</f>
        <v/>
      </c>
    </row>
    <row r="22">
      <c r="A22" s="3" t="inlineStr">
        <is>
          <t>Dresses</t>
        </is>
      </c>
      <c r="B22" s="21">
        <f>IFERROR(SUMIF(Sales_Transactions!F:F,A22,Sales_Transactions!I:I),0)</f>
        <v/>
      </c>
      <c r="C22" s="21">
        <f>IFERROR(SUMIF(Sales_Transactions!F:F,A22,Sales_Transactions!O:O),0)</f>
        <v/>
      </c>
      <c r="D22" s="22">
        <f>IFERROR(COUNTIF(Sales_Transactions!F:F,A22),0)</f>
        <v/>
      </c>
    </row>
    <row r="23">
      <c r="A23" s="9" t="inlineStr">
        <is>
          <t>Sweaters</t>
        </is>
      </c>
      <c r="B23" s="19">
        <f>IFERROR(SUMIF(Sales_Transactions!F:F,A23,Sales_Transactions!I:I),0)</f>
        <v/>
      </c>
      <c r="C23" s="19">
        <f>IFERROR(SUMIF(Sales_Transactions!F:F,A23,Sales_Transactions!O:O),0)</f>
        <v/>
      </c>
      <c r="D23" s="20">
        <f>IFERROR(COUNTIF(Sales_Transactions!F:F,A23),0)</f>
        <v/>
      </c>
    </row>
    <row r="24" ht="10" customHeight="1"/>
    <row r="25">
      <c r="A25" s="13" t="inlineStr">
        <is>
          <t>MONTHLY SALES TREND (2026)</t>
        </is>
      </c>
    </row>
    <row r="26">
      <c r="A26" s="1" t="inlineStr">
        <is>
          <t>Month</t>
        </is>
      </c>
      <c r="B26" s="1" t="inlineStr">
        <is>
          <t>Total Revenue</t>
        </is>
      </c>
      <c r="C26" s="1" t="inlineStr">
        <is>
          <t>Total Profit</t>
        </is>
      </c>
      <c r="D26" s="1" t="inlineStr">
        <is>
          <t>Orders</t>
        </is>
      </c>
    </row>
    <row r="27">
      <c r="A27" s="9" t="inlineStr">
        <is>
          <t>January</t>
        </is>
      </c>
      <c r="B27" s="19">
        <f>IFERROR(SUMIFS(Sales_Transactions!I:I,Sales_Transactions!B:B,"&gt;="&amp;DATE(2026,1,1),Sales_Transactions!B:B,"&lt;="&amp;DATE(2026,1,31)),0)</f>
        <v/>
      </c>
      <c r="C27" s="19">
        <f>IFERROR(SUMIFS(Sales_Transactions!O:O,Sales_Transactions!B:B,"&gt;="&amp;DATE(2026,1,1),Sales_Transactions!B:B,"&lt;="&amp;DATE(2026,1,31)),0)</f>
        <v/>
      </c>
      <c r="D27" s="20">
        <f>IFERROR(COUNTIFS(Sales_Transactions!B:B,"&gt;="&amp;DATE(2026,1,1),Sales_Transactions!B:B,"&lt;="&amp;DATE(2026,1,31)),0)</f>
        <v/>
      </c>
    </row>
    <row r="28">
      <c r="A28" s="3" t="inlineStr">
        <is>
          <t>February</t>
        </is>
      </c>
      <c r="B28" s="21">
        <f>IFERROR(SUMIFS(Sales_Transactions!I:I,Sales_Transactions!B:B,"&gt;="&amp;DATE(2026,2,1),Sales_Transactions!B:B,"&lt;="&amp;DATE(2026,2,31)),0)</f>
        <v/>
      </c>
      <c r="C28" s="21">
        <f>IFERROR(SUMIFS(Sales_Transactions!O:O,Sales_Transactions!B:B,"&gt;="&amp;DATE(2026,2,1),Sales_Transactions!B:B,"&lt;="&amp;DATE(2026,2,31)),0)</f>
        <v/>
      </c>
      <c r="D28" s="22">
        <f>IFERROR(COUNTIFS(Sales_Transactions!B:B,"&gt;="&amp;DATE(2026,2,1),Sales_Transactions!B:B,"&lt;="&amp;DATE(2026,2,31)),0)</f>
        <v/>
      </c>
    </row>
    <row r="29">
      <c r="A29" s="9" t="inlineStr">
        <is>
          <t>March</t>
        </is>
      </c>
      <c r="B29" s="19">
        <f>IFERROR(SUMIFS(Sales_Transactions!I:I,Sales_Transactions!B:B,"&gt;="&amp;DATE(2026,3,1),Sales_Transactions!B:B,"&lt;="&amp;DATE(2026,3,31)),0)</f>
        <v/>
      </c>
      <c r="C29" s="19">
        <f>IFERROR(SUMIFS(Sales_Transactions!O:O,Sales_Transactions!B:B,"&gt;="&amp;DATE(2026,3,1),Sales_Transactions!B:B,"&lt;="&amp;DATE(2026,3,31)),0)</f>
        <v/>
      </c>
      <c r="D29" s="20">
        <f>IFERROR(COUNTIFS(Sales_Transactions!B:B,"&gt;="&amp;DATE(2026,3,1),Sales_Transactions!B:B,"&lt;="&amp;DATE(2026,3,31)),0)</f>
        <v/>
      </c>
    </row>
    <row r="30">
      <c r="A30" s="3" t="inlineStr">
        <is>
          <t>April</t>
        </is>
      </c>
      <c r="B30" s="21">
        <f>IFERROR(SUMIFS(Sales_Transactions!I:I,Sales_Transactions!B:B,"&gt;="&amp;DATE(2026,4,1),Sales_Transactions!B:B,"&lt;="&amp;DATE(2026,4,31)),0)</f>
        <v/>
      </c>
      <c r="C30" s="21">
        <f>IFERROR(SUMIFS(Sales_Transactions!O:O,Sales_Transactions!B:B,"&gt;="&amp;DATE(2026,4,1),Sales_Transactions!B:B,"&lt;="&amp;DATE(2026,4,31)),0)</f>
        <v/>
      </c>
      <c r="D30" s="22">
        <f>IFERROR(COUNTIFS(Sales_Transactions!B:B,"&gt;="&amp;DATE(2026,4,1),Sales_Transactions!B:B,"&lt;="&amp;DATE(2026,4,31)),0)</f>
        <v/>
      </c>
    </row>
  </sheetData>
  <mergeCells count="4">
    <mergeCell ref="A1:F1"/>
    <mergeCell ref="A3:B3"/>
    <mergeCell ref="A15:D15"/>
    <mergeCell ref="A25:D25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30" customWidth="1" min="1" max="1"/>
    <col width="28" customWidth="1" min="2" max="2"/>
    <col width="18" customWidth="1" min="3" max="3"/>
    <col width="40" customWidth="1" min="4" max="4"/>
    <col width="40" customWidth="1" min="5" max="5"/>
  </cols>
  <sheetData>
    <row r="1" ht="26" customHeight="1">
      <c r="A1" s="23" t="inlineStr">
        <is>
          <t>Poshmark Fee Rules &amp; Reference Guide</t>
        </is>
      </c>
    </row>
    <row r="2" ht="20" customHeight="1">
      <c r="A2" s="24" t="inlineStr">
        <is>
          <t>Rule / Fee Type</t>
        </is>
      </c>
      <c r="B2" s="24" t="inlineStr">
        <is>
          <t>Threshold / Condition</t>
        </is>
      </c>
      <c r="C2" s="24" t="inlineStr">
        <is>
          <t>Rate / Amount</t>
        </is>
      </c>
      <c r="D2" s="24" t="inlineStr">
        <is>
          <t>Description</t>
        </is>
      </c>
      <c r="E2" s="24" t="inlineStr">
        <is>
          <t>Applied Formula Example</t>
        </is>
      </c>
    </row>
    <row r="3" ht="32" customHeight="1">
      <c r="A3" s="25" t="inlineStr">
        <is>
          <t>Poshmark Commission (under $15)</t>
        </is>
      </c>
      <c r="B3" s="25" t="inlineStr">
        <is>
          <t>Sale Price &lt; $15.00</t>
        </is>
      </c>
      <c r="C3" s="25" t="inlineStr">
        <is>
          <t>$2.95 flat fee</t>
        </is>
      </c>
      <c r="D3" s="25" t="inlineStr">
        <is>
          <t>Poshmark charges a flat $2.95 fee on all sales under $15.</t>
        </is>
      </c>
      <c r="E3" s="25">
        <f>IF(I2&lt;15, 2.95, I2*0.185)</f>
        <v/>
      </c>
    </row>
    <row r="4" ht="32" customHeight="1">
      <c r="A4" s="26" t="inlineStr">
        <is>
          <t>Poshmark Commission ($15 and over)</t>
        </is>
      </c>
      <c r="B4" s="26" t="inlineStr">
        <is>
          <t>Sale Price &gt;= $15.00</t>
        </is>
      </c>
      <c r="C4" s="26" t="inlineStr">
        <is>
          <t>18.5% of Sale Price</t>
        </is>
      </c>
      <c r="D4" s="26" t="inlineStr">
        <is>
          <t>Poshmark takes 18.5% of the sale price for items $15 and over.</t>
        </is>
      </c>
      <c r="E4" s="26">
        <f>IF(I2&gt;=15, I2*0.185, 2.95)</f>
        <v/>
      </c>
    </row>
    <row r="5" ht="32" customHeight="1">
      <c r="A5" s="25" t="inlineStr">
        <is>
          <t>Seller Net Payout (under $15)</t>
        </is>
      </c>
      <c r="B5" s="25" t="inlineStr">
        <is>
          <t>Sale Price &lt; $15.00</t>
        </is>
      </c>
      <c r="C5" s="25" t="inlineStr">
        <is>
          <t>Sale Price minus $2.95</t>
        </is>
      </c>
      <c r="D5" s="25" t="inlineStr">
        <is>
          <t>Seller receives sale price less the $2.95 flat commission.</t>
        </is>
      </c>
      <c r="E5" s="25">
        <f>I2 - 2.95</f>
        <v/>
      </c>
    </row>
    <row r="6" ht="32" customHeight="1">
      <c r="A6" s="26" t="inlineStr">
        <is>
          <t>Seller Net Payout ($15 and over)</t>
        </is>
      </c>
      <c r="B6" s="26" t="inlineStr">
        <is>
          <t>Sale Price &gt;= $15.00</t>
        </is>
      </c>
      <c r="C6" s="26" t="inlineStr">
        <is>
          <t>Sale Price * 81.5%</t>
        </is>
      </c>
      <c r="D6" s="26" t="inlineStr">
        <is>
          <t>Seller receives 81.5% of the final sale price.</t>
        </is>
      </c>
      <c r="E6" s="26">
        <f>I2 * 0.815</f>
        <v/>
      </c>
    </row>
    <row r="7" ht="32" customHeight="1">
      <c r="A7" s="25" t="inlineStr">
        <is>
          <t>Shipping Label Cost (standard)</t>
        </is>
      </c>
      <c r="B7" s="25" t="inlineStr">
        <is>
          <t>Orders up to 5 lbs</t>
        </is>
      </c>
      <c r="C7" s="25" t="inlineStr">
        <is>
          <t>$7.45 (subsidized rate)</t>
        </is>
      </c>
      <c r="D7" s="25" t="inlineStr">
        <is>
          <t>Poshmark provides a prepaid USPS Priority Mail label. Cost may vary by weight.</t>
        </is>
      </c>
      <c r="E7" s="25">
        <f>7.45</f>
        <v/>
      </c>
    </row>
    <row r="8" ht="32" customHeight="1">
      <c r="A8" s="26" t="inlineStr">
        <is>
          <t>Shipping Label Cost (oversize)</t>
        </is>
      </c>
      <c r="B8" s="26" t="inlineStr">
        <is>
          <t>Orders over 5 lbs</t>
        </is>
      </c>
      <c r="C8" s="26" t="inlineStr">
        <is>
          <t>$9.50 - $14.50+</t>
        </is>
      </c>
      <c r="D8" s="26" t="inlineStr">
        <is>
          <t>Heavier items (bags, shoes, jackets) may incur higher shipping label costs.</t>
        </is>
      </c>
      <c r="E8" s="26">
        <f>IF(Weight&gt;5, 9.50, 7.45)</f>
        <v/>
      </c>
    </row>
    <row r="9" ht="32" customHeight="1">
      <c r="A9" s="25" t="inlineStr">
        <is>
          <t>Buyer-Paid Shipping</t>
        </is>
      </c>
      <c r="B9" s="25" t="inlineStr">
        <is>
          <t>All orders</t>
        </is>
      </c>
      <c r="C9" s="25" t="inlineStr">
        <is>
          <t>$7.97 (flat rate)</t>
        </is>
      </c>
      <c r="D9" s="25" t="inlineStr">
        <is>
          <t>Buyers pay a flat $7.97 shipping fee. This does NOT go to the seller directly.</t>
        </is>
      </c>
      <c r="E9" s="25">
        <f>7.97 (informational only)</f>
        <v/>
      </c>
    </row>
    <row r="10" ht="32" customHeight="1">
      <c r="A10" s="26" t="inlineStr">
        <is>
          <t>Return / Cancellation Policy</t>
        </is>
      </c>
      <c r="B10" s="26" t="inlineStr">
        <is>
          <t>Within 3 hours of purchase</t>
        </is>
      </c>
      <c r="C10" s="26" t="inlineStr">
        <is>
          <t>No fee charged</t>
        </is>
      </c>
      <c r="D10" s="26" t="inlineStr">
        <is>
          <t>Buyers can cancel within 3 hours. Sellers are not charged Poshmark fees on cancellations.</t>
        </is>
      </c>
      <c r="E10" s="26" t="inlineStr">
        <is>
          <t>N/A - no fee deducted</t>
        </is>
      </c>
    </row>
    <row r="11" ht="32" customHeight="1">
      <c r="A11" s="25" t="inlineStr">
        <is>
          <t>Profit Calculation</t>
        </is>
      </c>
      <c r="B11" s="25" t="inlineStr">
        <is>
          <t>All sales</t>
        </is>
      </c>
      <c r="C11" s="25" t="inlineStr">
        <is>
          <t>Net Payout minus COGS</t>
        </is>
      </c>
      <c r="D11" s="25" t="inlineStr">
        <is>
          <t>Profit = Sale Price + Buyer Shipping - Poshmark Fee - Shipping Label - COGS.</t>
        </is>
      </c>
      <c r="E11" s="25">
        <f>I2+J2-K2-L2-N2</f>
        <v/>
      </c>
    </row>
    <row r="12" ht="32" customHeight="1">
      <c r="A12" s="26" t="inlineStr">
        <is>
          <t>Profit Margin %</t>
        </is>
      </c>
      <c r="B12" s="26" t="inlineStr">
        <is>
          <t>All sales</t>
        </is>
      </c>
      <c r="C12" s="26" t="inlineStr">
        <is>
          <t>Profit / Sale Price</t>
        </is>
      </c>
      <c r="D12" s="26" t="inlineStr">
        <is>
          <t>Expressed as a percentage. Target above 20% for healthy margins.</t>
        </is>
      </c>
      <c r="E12" s="26">
        <f>IFERROR(O2/I2, 0)</f>
        <v/>
      </c>
    </row>
    <row r="13" ht="32" customHeight="1">
      <c r="A13" s="25" t="inlineStr">
        <is>
          <t>Low Margin Flag</t>
        </is>
      </c>
      <c r="B13" s="25" t="inlineStr">
        <is>
          <t>Profit Margin &lt; 20%</t>
        </is>
      </c>
      <c r="C13" s="25" t="inlineStr">
        <is>
          <t>Review</t>
        </is>
      </c>
      <c r="D13" s="25" t="inlineStr">
        <is>
          <t>Any item with less than 20% profit margin should be reviewed for repricing.</t>
        </is>
      </c>
      <c r="E13" s="25">
        <f>IF(P2&lt;0.2,"Review","OK")</f>
        <v/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5"/>
  <sheetViews>
    <sheetView workbookViewId="0">
      <selection activeCell="A1" sqref="A1"/>
    </sheetView>
  </sheetViews>
  <sheetFormatPr baseColWidth="8" defaultRowHeight="15"/>
  <cols>
    <col width="26" customWidth="1" min="1" max="1"/>
    <col width="70" customWidth="1" min="2" max="2"/>
  </cols>
  <sheetData>
    <row r="1" ht="28" customHeight="1">
      <c r="A1" s="23" t="inlineStr">
        <is>
          <t>Poshmark Sales &amp; Fees Tracker — User Guide</t>
        </is>
      </c>
    </row>
    <row r="2" ht="20" customHeight="1">
      <c r="A2" s="27" t="inlineStr">
        <is>
          <t>OVERVIEW</t>
        </is>
      </c>
      <c r="B2" s="28" t="inlineStr"/>
    </row>
    <row r="3" ht="28" customHeight="1">
      <c r="A3" s="29" t="inlineStr">
        <is>
          <t>Purpose</t>
        </is>
      </c>
      <c r="B3" s="30" t="inlineStr">
        <is>
          <t>This workbook helps Poshmark sellers track every sale, calculate fees, monitor profitability, and review performance trends.</t>
        </is>
      </c>
    </row>
    <row r="4" ht="8" customHeight="1">
      <c r="A4" s="31" t="inlineStr"/>
      <c r="B4" s="25" t="inlineStr"/>
    </row>
    <row r="5" ht="20" customHeight="1">
      <c r="A5" s="27" t="inlineStr">
        <is>
          <t>SHEET: Sales_Transactions</t>
        </is>
      </c>
      <c r="B5" s="28" t="inlineStr"/>
    </row>
    <row r="6" ht="28" customHeight="1">
      <c r="A6" s="29" t="inlineStr">
        <is>
          <t>Order ID</t>
        </is>
      </c>
      <c r="B6" s="32" t="inlineStr">
        <is>
          <t>Enter the Poshmark order ID (e.g. PM-10041) for each sale.</t>
        </is>
      </c>
    </row>
    <row r="7" ht="28" customHeight="1">
      <c r="A7" s="29" t="inlineStr">
        <is>
          <t>Sale Date</t>
        </is>
      </c>
      <c r="B7" s="30" t="inlineStr">
        <is>
          <t>Enter the sale date in MM/DD/YYYY format (e.g. 01/15/2026).</t>
        </is>
      </c>
    </row>
    <row r="8" ht="28" customHeight="1">
      <c r="A8" s="29" t="inlineStr">
        <is>
          <t>Buyer Name</t>
        </is>
      </c>
      <c r="B8" s="32" t="inlineStr">
        <is>
          <t>Enter the buyer's Poshmark username or display name.</t>
        </is>
      </c>
    </row>
    <row r="9" ht="28" customHeight="1">
      <c r="A9" s="29" t="inlineStr">
        <is>
          <t>Item Description</t>
        </is>
      </c>
      <c r="B9" s="30" t="inlineStr">
        <is>
          <t>Describe the item (e.g. 'Nike Air Max 97 - White/Silver').</t>
        </is>
      </c>
    </row>
    <row r="10" ht="28" customHeight="1">
      <c r="A10" s="29" t="inlineStr">
        <is>
          <t>Brand</t>
        </is>
      </c>
      <c r="B10" s="32" t="inlineStr">
        <is>
          <t>Enter the item brand (e.g. Nike, Lululemon, Coach).</t>
        </is>
      </c>
    </row>
    <row r="11" ht="28" customHeight="1">
      <c r="A11" s="29" t="inlineStr">
        <is>
          <t>Category</t>
        </is>
      </c>
      <c r="B11" s="30" t="inlineStr">
        <is>
          <t>Enter the product category (Sneakers, Handbags, Denim, etc.).</t>
        </is>
      </c>
    </row>
    <row r="12" ht="28" customHeight="1">
      <c r="A12" s="29" t="inlineStr">
        <is>
          <t>Size</t>
        </is>
      </c>
      <c r="B12" s="32" t="inlineStr">
        <is>
          <t>Enter the item size (S, M, L, 28x30, 9W, OS, etc.).</t>
        </is>
      </c>
    </row>
    <row r="13" ht="28" customHeight="1">
      <c r="A13" s="29" t="inlineStr">
        <is>
          <t>Listing Price</t>
        </is>
      </c>
      <c r="B13" s="30" t="inlineStr">
        <is>
          <t>The original price you listed the item for on Poshmark. (Input cell — yellow)</t>
        </is>
      </c>
    </row>
    <row r="14" ht="28" customHeight="1">
      <c r="A14" s="29" t="inlineStr">
        <is>
          <t>Sale Price</t>
        </is>
      </c>
      <c r="B14" s="32" t="inlineStr">
        <is>
          <t>The final price the buyer paid. (Input cell — yellow)</t>
        </is>
      </c>
    </row>
    <row r="15" ht="28" customHeight="1">
      <c r="A15" s="29" t="inlineStr">
        <is>
          <t>Shipping Paid by Buyer</t>
        </is>
      </c>
      <c r="B15" s="30" t="inlineStr">
        <is>
          <t>Enter $7.97 (Poshmark flat rate buyers pay). (Input cell — yellow)</t>
        </is>
      </c>
    </row>
    <row r="16" ht="28" customHeight="1">
      <c r="A16" s="29" t="inlineStr">
        <is>
          <t>Poshmark Fee</t>
        </is>
      </c>
      <c r="B16" s="32" t="inlineStr">
        <is>
          <t>Auto-calculated: 20% if Sale Price &lt; $15; 18.5% if Sale Price &gt;= $15.</t>
        </is>
      </c>
    </row>
    <row r="17" ht="28" customHeight="1">
      <c r="A17" s="29" t="inlineStr">
        <is>
          <t>Shipping Label Cost</t>
        </is>
      </c>
      <c r="B17" s="30" t="inlineStr">
        <is>
          <t>Enter the actual USPS label cost (typically $7.45 or $9.50+). (Input cell — yellow)</t>
        </is>
      </c>
    </row>
    <row r="18" ht="28" customHeight="1">
      <c r="A18" s="29" t="inlineStr">
        <is>
          <t>Net Payout</t>
        </is>
      </c>
      <c r="B18" s="32" t="inlineStr">
        <is>
          <t>Auto-calculated: Sale Price + Buyer Shipping - Poshmark Fee - Label Cost.</t>
        </is>
      </c>
    </row>
    <row r="19" ht="28" customHeight="1">
      <c r="A19" s="29" t="inlineStr">
        <is>
          <t>Cost of Goods Sold</t>
        </is>
      </c>
      <c r="B19" s="30" t="inlineStr">
        <is>
          <t>What you originally paid for the item. (Input cell — yellow)</t>
        </is>
      </c>
    </row>
    <row r="20" ht="28" customHeight="1">
      <c r="A20" s="29" t="inlineStr">
        <is>
          <t>Profit</t>
        </is>
      </c>
      <c r="B20" s="32" t="inlineStr">
        <is>
          <t>Auto-calculated: Net Payout minus COGS.</t>
        </is>
      </c>
    </row>
    <row r="21" ht="28" customHeight="1">
      <c r="A21" s="29" t="inlineStr">
        <is>
          <t>Profit Margin %</t>
        </is>
      </c>
      <c r="B21" s="30" t="inlineStr">
        <is>
          <t>Auto-calculated: Profit divided by Sale Price. Shown as percentage.</t>
        </is>
      </c>
    </row>
    <row r="22" ht="28" customHeight="1">
      <c r="A22" s="29" t="inlineStr">
        <is>
          <t>Notes</t>
        </is>
      </c>
      <c r="B22" s="32" t="inlineStr">
        <is>
          <t>Optional notes: buyer location, condition notes, bundle info, etc.</t>
        </is>
      </c>
    </row>
    <row r="23" ht="8" customHeight="1">
      <c r="A23" s="31" t="inlineStr"/>
      <c r="B23" s="25" t="inlineStr"/>
    </row>
    <row r="24" ht="20" customHeight="1">
      <c r="A24" s="27" t="inlineStr">
        <is>
          <t>CONDITIONAL FORMATTING</t>
        </is>
      </c>
      <c r="B24" s="28" t="inlineStr"/>
    </row>
    <row r="25" ht="28" customHeight="1">
      <c r="A25" s="29" t="inlineStr">
        <is>
          <t>Profit (Column O)</t>
        </is>
      </c>
      <c r="B25" s="30" t="inlineStr">
        <is>
          <t>Green background = positive profit. Red background = zero or negative profit.</t>
        </is>
      </c>
    </row>
    <row r="26" ht="28" customHeight="1">
      <c r="A26" s="29" t="inlineStr">
        <is>
          <t>Profit Margin % (Column P)</t>
        </is>
      </c>
      <c r="B26" s="32" t="inlineStr">
        <is>
          <t>Green = 20% or above (healthy). Red = below 20% (review pricing).</t>
        </is>
      </c>
    </row>
    <row r="27" ht="8" customHeight="1">
      <c r="A27" s="31" t="inlineStr"/>
      <c r="B27" s="25" t="inlineStr"/>
    </row>
    <row r="28" ht="20" customHeight="1">
      <c r="A28" s="27" t="inlineStr">
        <is>
          <t>SHEET: Summary_Dashboard</t>
        </is>
      </c>
      <c r="B28" s="28" t="inlineStr"/>
    </row>
    <row r="29" ht="28" customHeight="1">
      <c r="A29" s="29" t="inlineStr">
        <is>
          <t>Key Metrics</t>
        </is>
      </c>
      <c r="B29" s="30" t="inlineStr">
        <is>
          <t>Displays totals and averages pulled automatically from Sales_Transactions.</t>
        </is>
      </c>
    </row>
    <row r="30" ht="28" customHeight="1">
      <c r="A30" s="29" t="inlineStr">
        <is>
          <t>By Category Table</t>
        </is>
      </c>
      <c r="B30" s="32" t="inlineStr">
        <is>
          <t>Shows revenue, profit, and order count broken down by product category.</t>
        </is>
      </c>
    </row>
    <row r="31" ht="28" customHeight="1">
      <c r="A31" s="29" t="inlineStr">
        <is>
          <t>Monthly Trend Table</t>
        </is>
      </c>
      <c r="B31" s="30" t="inlineStr">
        <is>
          <t>Shows monthly revenue, profit, and order count for Jan–Apr 2026.</t>
        </is>
      </c>
    </row>
    <row r="32" ht="28" customHeight="1">
      <c r="A32" s="29" t="inlineStr">
        <is>
          <t>Charts</t>
        </is>
      </c>
      <c r="B32" s="32" t="inlineStr">
        <is>
          <t>Three charts: Column chart (Revenue &amp; Profit by Category), Line chart (Monthly Trend), Pie chart (Category Share).</t>
        </is>
      </c>
    </row>
    <row r="33" ht="8" customHeight="1">
      <c r="A33" s="31" t="inlineStr"/>
      <c r="B33" s="25" t="inlineStr"/>
    </row>
    <row r="34" ht="20" customHeight="1">
      <c r="A34" s="27" t="inlineStr">
        <is>
          <t>SHEET: Fee_Rules_Reference</t>
        </is>
      </c>
      <c r="B34" s="28" t="inlineStr"/>
    </row>
    <row r="35" ht="28" customHeight="1">
      <c r="A35" s="29" t="inlineStr">
        <is>
          <t>Purpose</t>
        </is>
      </c>
      <c r="B35" s="30" t="inlineStr">
        <is>
          <t>Documents all Poshmark fee rules, thresholds, rates, and formula examples for verification.</t>
        </is>
      </c>
    </row>
    <row r="36" ht="28" customHeight="1">
      <c r="A36" s="29" t="inlineStr">
        <is>
          <t>Commission Under $15</t>
        </is>
      </c>
      <c r="B36" s="32" t="inlineStr">
        <is>
          <t>Poshmark charges a flat $2.95 fee on sales under $15.</t>
        </is>
      </c>
    </row>
    <row r="37" ht="28" customHeight="1">
      <c r="A37" s="29" t="inlineStr">
        <is>
          <t>Commission $15+</t>
        </is>
      </c>
      <c r="B37" s="30" t="inlineStr">
        <is>
          <t>Poshmark takes 18.5% of the final sale price.</t>
        </is>
      </c>
    </row>
    <row r="38" ht="28" customHeight="1">
      <c r="A38" s="29" t="inlineStr">
        <is>
          <t>Shipping</t>
        </is>
      </c>
      <c r="B38" s="32" t="inlineStr">
        <is>
          <t>Buyers pay a flat $7.97. Sellers use a Poshmark USPS label costing $7.45–$9.50+.</t>
        </is>
      </c>
    </row>
    <row r="39" ht="8" customHeight="1">
      <c r="A39" s="31" t="inlineStr"/>
      <c r="B39" s="25" t="inlineStr"/>
    </row>
    <row r="40" ht="20" customHeight="1">
      <c r="A40" s="27" t="inlineStr">
        <is>
          <t>TIPS &amp; BEST PRACTICES</t>
        </is>
      </c>
      <c r="B40" s="28" t="inlineStr"/>
    </row>
    <row r="41" ht="28" customHeight="1">
      <c r="A41" s="29" t="inlineStr">
        <is>
          <t>Pricing</t>
        </is>
      </c>
      <c r="B41" s="30" t="inlineStr">
        <is>
          <t>Aim for at least 20% profit margin. Factor in COGS, fees, and shipping before listing.</t>
        </is>
      </c>
    </row>
    <row r="42" ht="28" customHeight="1">
      <c r="A42" s="29" t="inlineStr">
        <is>
          <t>Bundles</t>
        </is>
      </c>
      <c r="B42" s="32" t="inlineStr">
        <is>
          <t>When bundling, note the combined COGS and ensure the bundle sale price still yields profit.</t>
        </is>
      </c>
    </row>
    <row r="43" ht="28" customHeight="1">
      <c r="A43" s="29" t="inlineStr">
        <is>
          <t>COGS Tracking</t>
        </is>
      </c>
      <c r="B43" s="30" t="inlineStr">
        <is>
          <t>Always enter your true cost of goods (purchase price + any cleaning/repair costs).</t>
        </is>
      </c>
    </row>
    <row r="44" ht="28" customHeight="1">
      <c r="A44" s="29" t="inlineStr">
        <is>
          <t>Monthly Review</t>
        </is>
      </c>
      <c r="B44" s="32" t="inlineStr">
        <is>
          <t>Check the Summary Dashboard monthly to spot low-margin categories and adjust pricing.</t>
        </is>
      </c>
    </row>
    <row r="45" ht="28" customHeight="1">
      <c r="A45" s="29" t="inlineStr">
        <is>
          <t>Adding Rows</t>
        </is>
      </c>
      <c r="B45" s="30" t="inlineStr">
        <is>
          <t>Add new transactions below row 11 in Sales_Transactions. Formulas in columns K, M, O, P auto-calculate.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2026-06-19T06:45:24Z</dcterms:created>
  <dcterms:modified xmlns:dcterms="http://purl.org/dc/terms/" xmlns:xsi="http://www.w3.org/2001/XMLSchema-instance" xsi:type="dcterms:W3CDTF">2026-06-19T06:45:24Z</dcterms:modified>
</cp:coreProperties>
</file>