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4.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tudent Data" sheetId="1" state="visible" r:id="rId1"/>
    <sheet xmlns:r="http://schemas.openxmlformats.org/officeDocument/2006/relationships" name="EFC Calculation" sheetId="2" state="visible" r:id="rId2"/>
    <sheet xmlns:r="http://schemas.openxmlformats.org/officeDocument/2006/relationships" name="Dashboard" sheetId="3" state="visible" r:id="rId3"/>
    <sheet xmlns:r="http://schemas.openxmlformats.org/officeDocument/2006/relationships" name="Instructions" sheetId="4" state="visible" r:id="rId4"/>
  </sheets>
  <definedNames/>
  <calcPr calcId="124519" fullCalcOnLoad="1"/>
</workbook>
</file>

<file path=xl/styles.xml><?xml version="1.0" encoding="utf-8"?>
<styleSheet xmlns="http://schemas.openxmlformats.org/spreadsheetml/2006/main">
  <numFmts count="2">
    <numFmt numFmtId="164" formatCode="&quot;$&quot;#,##0"/>
    <numFmt numFmtId="165" formatCode="0.0%"/>
  </numFmts>
  <fonts count="7">
    <font>
      <name val="Calibri"/>
      <family val="2"/>
      <color theme="1"/>
      <sz val="11"/>
      <scheme val="minor"/>
    </font>
    <font>
      <name val="Calibri"/>
      <b val="1"/>
      <color rgb="000F766E"/>
      <sz val="16"/>
    </font>
    <font>
      <name val="Calibri"/>
      <i val="1"/>
      <color rgb="006B7280"/>
      <sz val="9"/>
    </font>
    <font>
      <name val="Calibri"/>
      <b val="1"/>
      <color rgb="00FFFFFF"/>
      <sz val="11"/>
    </font>
    <font>
      <name val="Calibri"/>
      <sz val="10"/>
    </font>
    <font>
      <name val="Calibri"/>
      <b val="1"/>
      <sz val="10"/>
    </font>
    <font>
      <name val="Calibri"/>
      <b val="1"/>
      <color rgb="000F766E"/>
      <sz val="12"/>
    </font>
  </fonts>
  <fills count="7">
    <fill>
      <patternFill/>
    </fill>
    <fill>
      <patternFill patternType="gray125"/>
    </fill>
    <fill>
      <patternFill patternType="solid">
        <fgColor rgb="000F766E"/>
      </patternFill>
    </fill>
    <fill>
      <patternFill patternType="solid">
        <fgColor rgb="00F0FDFA"/>
      </patternFill>
    </fill>
    <fill>
      <patternFill patternType="solid">
        <fgColor rgb="00FFFFFF"/>
      </patternFill>
    </fill>
    <fill>
      <patternFill patternType="solid">
        <fgColor rgb="00FFFBEB"/>
      </patternFill>
    </fill>
    <fill>
      <patternFill patternType="solid">
        <fgColor rgb="0014B8A6"/>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5">
    <xf numFmtId="0" fontId="0" fillId="0" borderId="0" pivotButton="0" quotePrefix="0" xfId="0"/>
    <xf numFmtId="0" fontId="1" fillId="0" borderId="0" applyAlignment="1" pivotButton="0" quotePrefix="0" xfId="0">
      <alignment horizontal="left" vertical="center"/>
    </xf>
    <xf numFmtId="0" fontId="2" fillId="0" borderId="0" pivotButton="0" quotePrefix="0" xfId="0"/>
    <xf numFmtId="0" fontId="5" fillId="0" borderId="0" pivotButton="0" quotePrefix="0" xfId="0"/>
    <xf numFmtId="0" fontId="3" fillId="2" borderId="1" applyAlignment="1" pivotButton="0" quotePrefix="0" xfId="0">
      <alignment horizontal="center" vertical="center" wrapText="1"/>
    </xf>
    <xf numFmtId="0" fontId="3" fillId="6" borderId="1" pivotButton="0" quotePrefix="0" xfId="0"/>
    <xf numFmtId="0" fontId="4" fillId="3" borderId="1" applyAlignment="1" pivotButton="0" quotePrefix="0" xfId="0">
      <alignment horizontal="center" vertical="center" wrapText="1"/>
    </xf>
    <xf numFmtId="0" fontId="4" fillId="3" borderId="1" applyAlignment="1" pivotButton="0" quotePrefix="0" xfId="0">
      <alignment horizontal="left" vertical="center" wrapText="1"/>
    </xf>
    <xf numFmtId="0" fontId="4" fillId="5" borderId="1" applyAlignment="1" pivotButton="0" quotePrefix="0" xfId="0">
      <alignment horizontal="center" vertical="center" wrapText="1"/>
    </xf>
    <xf numFmtId="164" fontId="4" fillId="5" borderId="1" applyAlignment="1" pivotButton="0" quotePrefix="0" xfId="0">
      <alignment horizontal="center" vertical="center" wrapText="1"/>
    </xf>
    <xf numFmtId="0" fontId="0" fillId="0" borderId="1" applyAlignment="1" pivotButton="0" quotePrefix="0" xfId="0">
      <alignment horizontal="center" vertical="center" wrapText="1"/>
    </xf>
    <xf numFmtId="164" fontId="0" fillId="0" borderId="1" pivotButton="0" quotePrefix="0" xfId="0"/>
    <xf numFmtId="165" fontId="0" fillId="0" borderId="1" pivotButton="0" quotePrefix="0" xfId="0"/>
    <xf numFmtId="0" fontId="4" fillId="4" borderId="1" applyAlignment="1" pivotButton="0" quotePrefix="0" xfId="0">
      <alignment horizontal="center" vertical="center" wrapText="1"/>
    </xf>
    <xf numFmtId="0" fontId="4" fillId="4" borderId="1" applyAlignment="1" pivotButton="0" quotePrefix="0" xfId="0">
      <alignment horizontal="left" vertical="center" wrapText="1"/>
    </xf>
    <xf numFmtId="0" fontId="1" fillId="0" borderId="0" pivotButton="0" quotePrefix="0" xfId="0"/>
    <xf numFmtId="164" fontId="4" fillId="3" borderId="1" applyAlignment="1" pivotButton="0" quotePrefix="0" xfId="0">
      <alignment horizontal="center" vertical="center" wrapText="1"/>
    </xf>
    <xf numFmtId="164" fontId="4" fillId="4" borderId="1" applyAlignment="1" pivotButton="0" quotePrefix="0" xfId="0">
      <alignment horizontal="center" vertical="center" wrapText="1"/>
    </xf>
    <xf numFmtId="164" fontId="5" fillId="0" borderId="1" pivotButton="0" quotePrefix="0" xfId="0"/>
    <xf numFmtId="0" fontId="4" fillId="3" borderId="1" pivotButton="0" quotePrefix="0" xfId="0"/>
    <xf numFmtId="1" fontId="5" fillId="3" borderId="1" pivotButton="0" quotePrefix="0" xfId="0"/>
    <xf numFmtId="0" fontId="0" fillId="3" borderId="1" pivotButton="0" quotePrefix="0" xfId="0"/>
    <xf numFmtId="164" fontId="0" fillId="3" borderId="1" pivotButton="0" quotePrefix="0" xfId="0"/>
    <xf numFmtId="0" fontId="0" fillId="0" borderId="1" pivotButton="0" quotePrefix="0" xfId="0"/>
    <xf numFmtId="0" fontId="4" fillId="4" borderId="1" pivotButton="0" quotePrefix="0" xfId="0"/>
    <xf numFmtId="164" fontId="5" fillId="4" borderId="1" pivotButton="0" quotePrefix="0" xfId="0"/>
    <xf numFmtId="164" fontId="5" fillId="3" borderId="1" pivotButton="0" quotePrefix="0" xfId="0"/>
    <xf numFmtId="1" fontId="5" fillId="4" borderId="1" pivotButton="0" quotePrefix="0" xfId="0"/>
    <xf numFmtId="0" fontId="3" fillId="6" borderId="1" applyAlignment="1" pivotButton="0" quotePrefix="0" xfId="0">
      <alignment horizontal="center" vertical="center" wrapText="1"/>
    </xf>
    <xf numFmtId="0" fontId="5" fillId="3" borderId="1" applyAlignment="1" pivotButton="0" quotePrefix="0" xfId="0">
      <alignment vertical="top"/>
    </xf>
    <xf numFmtId="0" fontId="4" fillId="3" borderId="1" applyAlignment="1" pivotButton="0" quotePrefix="0" xfId="0">
      <alignment vertical="top" wrapText="1"/>
    </xf>
    <xf numFmtId="0" fontId="5" fillId="0" borderId="1" applyAlignment="1" pivotButton="0" quotePrefix="0" xfId="0">
      <alignment vertical="top"/>
    </xf>
    <xf numFmtId="0" fontId="4" fillId="0" borderId="1" applyAlignment="1" pivotButton="0" quotePrefix="0" xfId="0">
      <alignment vertical="top" wrapText="1"/>
    </xf>
    <xf numFmtId="0" fontId="6" fillId="0" borderId="0" pivotButton="0" quotePrefix="0" xfId="0"/>
    <xf numFmtId="0" fontId="4" fillId="0" borderId="0" applyAlignment="1" pivotButton="0" quotePrefix="0" xfId="0">
      <alignment vertical="top" wrapText="1"/>
    </xf>
  </cellXfs>
  <cellStyles count="1">
    <cellStyle name="Normal" xfId="0" builtinId="0" hidden="0"/>
  </cellStyles>
  <dxfs count="3">
    <dxf>
      <font>
        <b val="1"/>
        <color rgb="00FFFFFF"/>
      </font>
      <fill>
        <patternFill patternType="solid">
          <fgColor rgb="0022C55E"/>
        </patternFill>
      </fill>
    </dxf>
    <dxf>
      <font>
        <b val="1"/>
        <color rgb="00FFFFFF"/>
      </font>
      <fill>
        <patternFill patternType="solid">
          <fgColor rgb="00DC2626"/>
        </patternFill>
      </fill>
    </dxf>
    <dxf>
      <font>
        <b val="1"/>
        <color rgb="0092400E"/>
      </font>
      <fill>
        <patternFill patternType="solid">
          <fgColor rgb="00FFFBEB"/>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Total Estimated EFC by Student</a:t>
            </a:r>
          </a:p>
        </rich>
      </tx>
    </title>
    <plotArea>
      <barChart>
        <barDir val="col"/>
        <grouping val="clustered"/>
        <ser>
          <idx val="0"/>
          <order val="0"/>
          <tx>
            <strRef>
              <f>'Dashboard'!E3</f>
            </strRef>
          </tx>
          <spPr>
            <a:solidFill xmlns:a="http://schemas.openxmlformats.org/drawingml/2006/main">
              <a:srgbClr val="0F766E"/>
            </a:solidFill>
            <a:ln xmlns:a="http://schemas.openxmlformats.org/drawingml/2006/main">
              <a:prstDash val="solid"/>
            </a:ln>
          </spPr>
          <cat>
            <numRef>
              <f>'Dashboard'!$D$4:$D$12</f>
            </numRef>
          </cat>
          <val>
            <numRef>
              <f>'Dashboard'!$E$4:$E$12</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Student</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Total EFC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Contribution Source Breakdown (All Students)</a:t>
            </a:r>
          </a:p>
        </rich>
      </tx>
    </title>
    <plotArea>
      <pieChart>
        <varyColors val="1"/>
        <ser>
          <idx val="0"/>
          <order val="0"/>
          <tx>
            <strRef>
              <f>'Dashboard'!H3</f>
            </strRef>
          </tx>
          <spPr>
            <a:solidFill xmlns:a="http://schemas.openxmlformats.org/drawingml/2006/main">
              <a:srgbClr val="14B8A6"/>
            </a:solidFill>
            <a:ln xmlns:a="http://schemas.openxmlformats.org/drawingml/2006/main">
              <a:prstDash val="solid"/>
            </a:ln>
          </spPr>
          <cat>
            <numRef>
              <f>'Dashboard'!$G$4:$G$5</f>
            </numRef>
          </cat>
          <val>
            <numRef>
              <f>'Dashboard'!$H$4:$H$5</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3</col>
      <colOff>0</colOff>
      <row>13</row>
      <rowOff>0</rowOff>
    </from>
    <ext cx="6480000" cy="360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3</col>
      <colOff>0</colOff>
      <row>29</row>
      <rowOff>0</rowOff>
    </from>
    <ext cx="4320000" cy="360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S13"/>
  <sheetViews>
    <sheetView workbookViewId="0">
      <pane ySplit="3" topLeftCell="A4" activePane="bottomLeft" state="frozen"/>
      <selection pane="bottomLeft" activeCell="A1" sqref="A1"/>
    </sheetView>
  </sheetViews>
  <sheetFormatPr baseColWidth="8" defaultRowHeight="15"/>
  <cols>
    <col width="12" customWidth="1" min="1" max="1"/>
    <col width="18" customWidth="1" min="2" max="2"/>
    <col width="14" customWidth="1" min="3" max="3"/>
    <col width="8" customWidth="1" min="4" max="4"/>
    <col width="28" customWidth="1" min="5" max="5"/>
    <col width="14" customWidth="1" min="6" max="6"/>
    <col width="16" customWidth="1" min="7" max="7"/>
    <col width="14" customWidth="1" min="8" max="8"/>
    <col width="18" customWidth="1" min="9" max="9"/>
    <col width="22" customWidth="1" min="10" max="10"/>
    <col width="14" customWidth="1" min="11" max="11"/>
    <col width="16" customWidth="1" min="12" max="12"/>
    <col width="14" customWidth="1" min="13" max="13"/>
    <col width="3" customWidth="1" min="14" max="14"/>
    <col width="14" customWidth="1" min="15" max="15"/>
    <col width="14" customWidth="1" min="16" max="16"/>
    <col width="3" customWidth="1" min="17" max="17"/>
    <col width="10" customWidth="1" min="18" max="18"/>
    <col width="14" customWidth="1" min="19" max="19"/>
  </cols>
  <sheetData>
    <row r="1">
      <c r="A1" s="1" t="inlineStr">
        <is>
          <t>FAFSA Expected Family Contribution (EFC) Worksheet - Student &amp; Family Financial Data</t>
        </is>
      </c>
    </row>
    <row r="2">
      <c r="A2" s="2" t="inlineStr">
        <is>
          <t>Academic Year 2026-2027 | Simplified estimator for planning purposes only - not an official FAFSA calculation</t>
        </is>
      </c>
      <c r="O2" s="3" t="inlineStr">
        <is>
          <t>Income Protection Allowance Table (by Household Size)</t>
        </is>
      </c>
      <c r="R2" s="3" t="inlineStr">
        <is>
          <t>State Tax Allowance Rate Table</t>
        </is>
      </c>
    </row>
    <row r="3">
      <c r="A3" s="4" t="inlineStr">
        <is>
          <t>Student ID</t>
        </is>
      </c>
      <c r="B3" s="4" t="inlineStr">
        <is>
          <t>Student Name</t>
        </is>
      </c>
      <c r="C3" s="4" t="inlineStr">
        <is>
          <t>City</t>
        </is>
      </c>
      <c r="D3" s="4" t="inlineStr">
        <is>
          <t>State</t>
        </is>
      </c>
      <c r="E3" s="4" t="inlineStr">
        <is>
          <t>Target College</t>
        </is>
      </c>
      <c r="F3" s="4" t="inlineStr">
        <is>
          <t>Household Size</t>
        </is>
      </c>
      <c r="G3" s="4" t="inlineStr">
        <is>
          <t>Number in College</t>
        </is>
      </c>
      <c r="H3" s="4" t="inlineStr">
        <is>
          <t>Parent AGI</t>
        </is>
      </c>
      <c r="I3" s="4" t="inlineStr">
        <is>
          <t>Parent Income Tax Paid</t>
        </is>
      </c>
      <c r="J3" s="4" t="inlineStr">
        <is>
          <t>Parent Cash/Savings/Investments</t>
        </is>
      </c>
      <c r="K3" s="4" t="inlineStr">
        <is>
          <t>Student Income</t>
        </is>
      </c>
      <c r="L3" s="4" t="inlineStr">
        <is>
          <t>Student Income Tax Paid</t>
        </is>
      </c>
      <c r="M3" s="4" t="inlineStr">
        <is>
          <t>Student Assets</t>
        </is>
      </c>
      <c r="O3" s="5" t="inlineStr">
        <is>
          <t>Household Size</t>
        </is>
      </c>
      <c r="P3" s="5" t="inlineStr">
        <is>
          <t>IPA Amount</t>
        </is>
      </c>
      <c r="R3" s="5" t="inlineStr">
        <is>
          <t>State</t>
        </is>
      </c>
      <c r="S3" s="5" t="inlineStr">
        <is>
          <t>Rate (% of AGI)</t>
        </is>
      </c>
    </row>
    <row r="4">
      <c r="A4" s="6" t="inlineStr">
        <is>
          <t>S-1001</t>
        </is>
      </c>
      <c r="B4" s="7" t="inlineStr">
        <is>
          <t>Michael Johnson</t>
        </is>
      </c>
      <c r="C4" s="6" t="inlineStr">
        <is>
          <t>Austin</t>
        </is>
      </c>
      <c r="D4" s="6" t="inlineStr">
        <is>
          <t>TX</t>
        </is>
      </c>
      <c r="E4" s="7" t="inlineStr">
        <is>
          <t>University of Texas at Austin</t>
        </is>
      </c>
      <c r="F4" s="8" t="n">
        <v>4</v>
      </c>
      <c r="G4" s="8" t="n">
        <v>1</v>
      </c>
      <c r="H4" s="9" t="n">
        <v>78000</v>
      </c>
      <c r="I4" s="9" t="n">
        <v>6200</v>
      </c>
      <c r="J4" s="9" t="n">
        <v>22000</v>
      </c>
      <c r="K4" s="9" t="n">
        <v>3200</v>
      </c>
      <c r="L4" s="9" t="n">
        <v>80</v>
      </c>
      <c r="M4" s="9" t="n">
        <v>1500</v>
      </c>
      <c r="O4" s="10" t="n">
        <v>2</v>
      </c>
      <c r="P4" s="11" t="n">
        <v>22140</v>
      </c>
      <c r="R4" s="10" t="inlineStr">
        <is>
          <t>TX</t>
        </is>
      </c>
      <c r="S4" s="12" t="n">
        <v>0</v>
      </c>
    </row>
    <row r="5">
      <c r="A5" s="13" t="inlineStr">
        <is>
          <t>S-1002</t>
        </is>
      </c>
      <c r="B5" s="14" t="inlineStr">
        <is>
          <t>Jennifer Lee</t>
        </is>
      </c>
      <c r="C5" s="13" t="inlineStr">
        <is>
          <t>Denver</t>
        </is>
      </c>
      <c r="D5" s="13" t="inlineStr">
        <is>
          <t>CO</t>
        </is>
      </c>
      <c r="E5" s="14" t="inlineStr">
        <is>
          <t>Colorado State University</t>
        </is>
      </c>
      <c r="F5" s="8" t="n">
        <v>3</v>
      </c>
      <c r="G5" s="8" t="n">
        <v>1</v>
      </c>
      <c r="H5" s="9" t="n">
        <v>95000</v>
      </c>
      <c r="I5" s="9" t="n">
        <v>9800</v>
      </c>
      <c r="J5" s="9" t="n">
        <v>35000</v>
      </c>
      <c r="K5" s="9" t="n">
        <v>1800</v>
      </c>
      <c r="L5" s="9" t="n">
        <v>40</v>
      </c>
      <c r="M5" s="9" t="n">
        <v>800</v>
      </c>
      <c r="O5" s="10" t="n">
        <v>3</v>
      </c>
      <c r="P5" s="11" t="n">
        <v>27620</v>
      </c>
      <c r="R5" s="10" t="inlineStr">
        <is>
          <t>CA</t>
        </is>
      </c>
      <c r="S5" s="12" t="n">
        <v>0.04</v>
      </c>
    </row>
    <row r="6">
      <c r="A6" s="6" t="inlineStr">
        <is>
          <t>S-1003</t>
        </is>
      </c>
      <c r="B6" s="7" t="inlineStr">
        <is>
          <t>James Williams</t>
        </is>
      </c>
      <c r="C6" s="6" t="inlineStr">
        <is>
          <t>Columbus</t>
        </is>
      </c>
      <c r="D6" s="6" t="inlineStr">
        <is>
          <t>OH</t>
        </is>
      </c>
      <c r="E6" s="7" t="inlineStr">
        <is>
          <t>Ohio State University</t>
        </is>
      </c>
      <c r="F6" s="8" t="n">
        <v>5</v>
      </c>
      <c r="G6" s="8" t="n">
        <v>2</v>
      </c>
      <c r="H6" s="9" t="n">
        <v>62000</v>
      </c>
      <c r="I6" s="9" t="n">
        <v>4100</v>
      </c>
      <c r="J6" s="9" t="n">
        <v>12000</v>
      </c>
      <c r="K6" s="9" t="n">
        <v>2500</v>
      </c>
      <c r="L6" s="9" t="n">
        <v>60</v>
      </c>
      <c r="M6" s="9" t="n">
        <v>500</v>
      </c>
      <c r="O6" s="10" t="n">
        <v>4</v>
      </c>
      <c r="P6" s="11" t="n">
        <v>34060</v>
      </c>
      <c r="R6" s="10" t="inlineStr">
        <is>
          <t>CO</t>
        </is>
      </c>
      <c r="S6" s="12" t="n">
        <v>0.03</v>
      </c>
    </row>
    <row r="7">
      <c r="A7" s="13" t="inlineStr">
        <is>
          <t>S-1004</t>
        </is>
      </c>
      <c r="B7" s="14" t="inlineStr">
        <is>
          <t>Emily Davis</t>
        </is>
      </c>
      <c r="C7" s="13" t="inlineStr">
        <is>
          <t>Phoenix</t>
        </is>
      </c>
      <c r="D7" s="13" t="inlineStr">
        <is>
          <t>AZ</t>
        </is>
      </c>
      <c r="E7" s="14" t="inlineStr">
        <is>
          <t>Arizona State University</t>
        </is>
      </c>
      <c r="F7" s="8" t="n">
        <v>4</v>
      </c>
      <c r="G7" s="8" t="n">
        <v>1</v>
      </c>
      <c r="H7" s="9" t="n">
        <v>110000</v>
      </c>
      <c r="I7" s="9" t="n">
        <v>12500</v>
      </c>
      <c r="J7" s="9" t="n">
        <v>48000</v>
      </c>
      <c r="K7" s="9" t="n">
        <v>4000</v>
      </c>
      <c r="L7" s="9" t="n">
        <v>150</v>
      </c>
      <c r="M7" s="9" t="n">
        <v>3200</v>
      </c>
      <c r="O7" s="10" t="n">
        <v>5</v>
      </c>
      <c r="P7" s="11" t="n">
        <v>40200</v>
      </c>
      <c r="R7" s="10" t="inlineStr">
        <is>
          <t>OH</t>
        </is>
      </c>
      <c r="S7" s="12" t="n">
        <v>0.03</v>
      </c>
    </row>
    <row r="8">
      <c r="A8" s="6" t="inlineStr">
        <is>
          <t>S-1005</t>
        </is>
      </c>
      <c r="B8" s="7" t="inlineStr">
        <is>
          <t>David Martinez</t>
        </is>
      </c>
      <c r="C8" s="6" t="inlineStr">
        <is>
          <t>Atlanta</t>
        </is>
      </c>
      <c r="D8" s="6" t="inlineStr">
        <is>
          <t>GA</t>
        </is>
      </c>
      <c r="E8" s="7" t="inlineStr">
        <is>
          <t>Georgia Institute of Technology</t>
        </is>
      </c>
      <c r="F8" s="8" t="n">
        <v>6</v>
      </c>
      <c r="G8" s="8" t="n">
        <v>2</v>
      </c>
      <c r="H8" s="9" t="n">
        <v>55000</v>
      </c>
      <c r="I8" s="9" t="n">
        <v>2900</v>
      </c>
      <c r="J8" s="9" t="n">
        <v>8000</v>
      </c>
      <c r="K8" s="9" t="n">
        <v>1200</v>
      </c>
      <c r="L8" s="9" t="n">
        <v>0</v>
      </c>
      <c r="M8" s="9" t="n">
        <v>300</v>
      </c>
      <c r="O8" s="10" t="n">
        <v>6</v>
      </c>
      <c r="P8" s="11" t="n">
        <v>46510</v>
      </c>
      <c r="R8" s="10" t="inlineStr">
        <is>
          <t>AZ</t>
        </is>
      </c>
      <c r="S8" s="12" t="n">
        <v>0.025</v>
      </c>
    </row>
    <row r="9">
      <c r="A9" s="13" t="inlineStr">
        <is>
          <t>S-1006</t>
        </is>
      </c>
      <c r="B9" s="14" t="inlineStr">
        <is>
          <t>Sarah Brown</t>
        </is>
      </c>
      <c r="C9" s="13" t="inlineStr">
        <is>
          <t>Seattle</t>
        </is>
      </c>
      <c r="D9" s="13" t="inlineStr">
        <is>
          <t>WA</t>
        </is>
      </c>
      <c r="E9" s="14" t="inlineStr">
        <is>
          <t>University of Washington</t>
        </is>
      </c>
      <c r="F9" s="8" t="n">
        <v>3</v>
      </c>
      <c r="G9" s="8" t="n">
        <v>1</v>
      </c>
      <c r="H9" s="9" t="n">
        <v>132000</v>
      </c>
      <c r="I9" s="9" t="n">
        <v>15800</v>
      </c>
      <c r="J9" s="9" t="n">
        <v>60000</v>
      </c>
      <c r="K9" s="9" t="n">
        <v>5200</v>
      </c>
      <c r="L9" s="9" t="n">
        <v>220</v>
      </c>
      <c r="M9" s="9" t="n">
        <v>4500</v>
      </c>
      <c r="O9" s="10" t="n">
        <v>7</v>
      </c>
      <c r="P9" s="11" t="n">
        <v>52760</v>
      </c>
      <c r="R9" s="10" t="inlineStr">
        <is>
          <t>GA</t>
        </is>
      </c>
      <c r="S9" s="12" t="n">
        <v>0.03</v>
      </c>
    </row>
    <row r="10">
      <c r="A10" s="6" t="inlineStr">
        <is>
          <t>S-1007</t>
        </is>
      </c>
      <c r="B10" s="7" t="inlineStr">
        <is>
          <t>Christopher Garcia</t>
        </is>
      </c>
      <c r="C10" s="6" t="inlineStr">
        <is>
          <t>Miami</t>
        </is>
      </c>
      <c r="D10" s="6" t="inlineStr">
        <is>
          <t>FL</t>
        </is>
      </c>
      <c r="E10" s="7" t="inlineStr">
        <is>
          <t>University of Florida</t>
        </is>
      </c>
      <c r="F10" s="8" t="n">
        <v>5</v>
      </c>
      <c r="G10" s="8" t="n">
        <v>1</v>
      </c>
      <c r="H10" s="9" t="n">
        <v>48000</v>
      </c>
      <c r="I10" s="9" t="n">
        <v>1800</v>
      </c>
      <c r="J10" s="9" t="n">
        <v>5000</v>
      </c>
      <c r="K10" s="9" t="n">
        <v>900</v>
      </c>
      <c r="L10" s="9" t="n">
        <v>0</v>
      </c>
      <c r="M10" s="9" t="n">
        <v>200</v>
      </c>
      <c r="O10" s="10" t="n">
        <v>8</v>
      </c>
      <c r="P10" s="11" t="n">
        <v>58860</v>
      </c>
      <c r="R10" s="10" t="inlineStr">
        <is>
          <t>WA</t>
        </is>
      </c>
      <c r="S10" s="12" t="n">
        <v>0</v>
      </c>
    </row>
    <row r="11">
      <c r="A11" s="13" t="inlineStr">
        <is>
          <t>S-1008</t>
        </is>
      </c>
      <c r="B11" s="14" t="inlineStr">
        <is>
          <t>Ashley Robinson</t>
        </is>
      </c>
      <c r="C11" s="13" t="inlineStr">
        <is>
          <t>New York</t>
        </is>
      </c>
      <c r="D11" s="13" t="inlineStr">
        <is>
          <t>NY</t>
        </is>
      </c>
      <c r="E11" s="14" t="inlineStr">
        <is>
          <t>Columbia University</t>
        </is>
      </c>
      <c r="F11" s="8" t="n">
        <v>4</v>
      </c>
      <c r="G11" s="8" t="n">
        <v>2</v>
      </c>
      <c r="H11" s="9" t="n">
        <v>145000</v>
      </c>
      <c r="I11" s="9" t="n">
        <v>18200</v>
      </c>
      <c r="J11" s="9" t="n">
        <v>55000</v>
      </c>
      <c r="K11" s="9" t="n">
        <v>3800</v>
      </c>
      <c r="L11" s="9" t="n">
        <v>180</v>
      </c>
      <c r="M11" s="9" t="n">
        <v>2600</v>
      </c>
      <c r="O11" s="10" t="n">
        <v>9</v>
      </c>
      <c r="P11" s="11" t="n">
        <v>64960</v>
      </c>
      <c r="R11" s="10" t="inlineStr">
        <is>
          <t>FL</t>
        </is>
      </c>
      <c r="S11" s="12" t="n">
        <v>0</v>
      </c>
    </row>
    <row r="12">
      <c r="A12" s="6" t="inlineStr">
        <is>
          <t>S-1009</t>
        </is>
      </c>
      <c r="B12" s="7" t="inlineStr">
        <is>
          <t>Matthew Clark</t>
        </is>
      </c>
      <c r="C12" s="6" t="inlineStr">
        <is>
          <t>Sacramento</t>
        </is>
      </c>
      <c r="D12" s="6" t="inlineStr">
        <is>
          <t>CA</t>
        </is>
      </c>
      <c r="E12" s="7" t="inlineStr">
        <is>
          <t>University of California, Davis</t>
        </is>
      </c>
      <c r="F12" s="8" t="n">
        <v>3</v>
      </c>
      <c r="G12" s="8" t="n">
        <v>1</v>
      </c>
      <c r="H12" s="9" t="n">
        <v>88000</v>
      </c>
      <c r="I12" s="9" t="n">
        <v>8300</v>
      </c>
      <c r="J12" s="9" t="n">
        <v>26000</v>
      </c>
      <c r="K12" s="9" t="n">
        <v>2100</v>
      </c>
      <c r="L12" s="9" t="n">
        <v>50</v>
      </c>
      <c r="M12" s="9" t="n">
        <v>900</v>
      </c>
      <c r="R12" s="10" t="inlineStr">
        <is>
          <t>NY</t>
        </is>
      </c>
      <c r="S12" s="12" t="n">
        <v>0.045</v>
      </c>
    </row>
    <row r="13">
      <c r="R13" s="10" t="inlineStr">
        <is>
          <t>IL</t>
        </is>
      </c>
      <c r="S13" s="12" t="n">
        <v>0.03</v>
      </c>
    </row>
  </sheetData>
  <mergeCells count="3">
    <mergeCell ref="A1:M1"/>
    <mergeCell ref="O2:P2"/>
    <mergeCell ref="R2:S2"/>
  </mergeCells>
  <dataValidations count="1">
    <dataValidation sqref="G4:G12" showErrorMessage="1" showInputMessage="1" allowBlank="1" error="Enter a whole number between 1 and 5" prompt="Number of family members in college (1-5)" type="whole" operator="between">
      <formula1>1</formula1>
      <formula2>5</formula2>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X14"/>
  <sheetViews>
    <sheetView workbookViewId="0">
      <pane xSplit="2" ySplit="3" topLeftCell="C4" activePane="bottomRight" state="frozen"/>
      <selection pane="topRight" activeCell="A1" sqref="A1"/>
      <selection pane="bottomLeft" activeCell="A1" sqref="A1"/>
      <selection pane="bottomRight" activeCell="A1" sqref="A1"/>
    </sheetView>
  </sheetViews>
  <sheetFormatPr baseColWidth="8" defaultRowHeight="15"/>
  <cols>
    <col width="16" customWidth="1" min="1" max="1"/>
    <col width="20" customWidth="1" min="2" max="2"/>
    <col width="16" customWidth="1" min="3" max="3"/>
    <col width="16" customWidth="1" min="4" max="4"/>
    <col width="16" customWidth="1" min="5" max="5"/>
    <col width="16" customWidth="1" min="6" max="6"/>
    <col width="16" customWidth="1" min="7" max="7"/>
    <col width="16" customWidth="1" min="8" max="8"/>
    <col width="16" customWidth="1" min="9" max="9"/>
    <col width="16" customWidth="1" min="10" max="10"/>
    <col width="16" customWidth="1" min="11" max="11"/>
    <col width="16" customWidth="1" min="12" max="12"/>
    <col width="16" customWidth="1" min="13" max="13"/>
    <col width="16" customWidth="1" min="14" max="14"/>
    <col width="16" customWidth="1" min="15" max="15"/>
    <col width="16" customWidth="1" min="16" max="16"/>
    <col width="16" customWidth="1" min="17" max="17"/>
    <col width="16" customWidth="1" min="18" max="18"/>
    <col width="16" customWidth="1" min="19" max="19"/>
    <col width="16" customWidth="1" min="20" max="20"/>
    <col width="16" customWidth="1" min="21" max="21"/>
    <col width="16" customWidth="1" min="22" max="22"/>
    <col width="16" customWidth="1" min="23" max="23"/>
    <col width="16" customWidth="1" min="24" max="24"/>
  </cols>
  <sheetData>
    <row r="1">
      <c r="A1" s="15" t="inlineStr">
        <is>
          <t>Expected Family Contribution Calculation (Simplified Federal Methodology Estimate)</t>
        </is>
      </c>
    </row>
    <row r="2">
      <c r="A2" s="2" t="inlineStr">
        <is>
          <t>Yellow cells are editable assumptions. All other cells calculate automatically from Student Data sheet.</t>
        </is>
      </c>
    </row>
    <row r="3">
      <c r="A3" s="4" t="inlineStr">
        <is>
          <t>Student ID</t>
        </is>
      </c>
      <c r="B3" s="4" t="inlineStr">
        <is>
          <t>Student Name</t>
        </is>
      </c>
      <c r="C3" s="4" t="inlineStr">
        <is>
          <t>Household Size</t>
        </is>
      </c>
      <c r="D3" s="4" t="inlineStr">
        <is>
          <t>Number in College</t>
        </is>
      </c>
      <c r="E3" s="4" t="inlineStr">
        <is>
          <t>Income Protection Allowance</t>
        </is>
      </c>
      <c r="F3" s="4" t="inlineStr">
        <is>
          <t>Parent Total Income</t>
        </is>
      </c>
      <c r="G3" s="4" t="inlineStr">
        <is>
          <t>Employment Expense Allowance</t>
        </is>
      </c>
      <c r="H3" s="4" t="inlineStr">
        <is>
          <t>US Tax Allowance</t>
        </is>
      </c>
      <c r="I3" s="4" t="inlineStr">
        <is>
          <t>State Tax Allowance</t>
        </is>
      </c>
      <c r="J3" s="4" t="inlineStr">
        <is>
          <t>Total Allowances</t>
        </is>
      </c>
      <c r="K3" s="4" t="inlineStr">
        <is>
          <t>Available Income (AI)</t>
        </is>
      </c>
      <c r="L3" s="4" t="inlineStr">
        <is>
          <t>Asset Protection Allowance</t>
        </is>
      </c>
      <c r="M3" s="4" t="inlineStr">
        <is>
          <t>Net Worth</t>
        </is>
      </c>
      <c r="N3" s="4" t="inlineStr">
        <is>
          <t>Contribution from Assets</t>
        </is>
      </c>
      <c r="O3" s="4" t="inlineStr">
        <is>
          <t>Adjusted Available Income (AAI)</t>
        </is>
      </c>
      <c r="P3" s="4" t="inlineStr">
        <is>
          <t>Parent Contribution (Total)</t>
        </is>
      </c>
      <c r="Q3" s="4" t="inlineStr">
        <is>
          <t>Parent Contribution per Student</t>
        </is>
      </c>
      <c r="R3" s="4" t="inlineStr">
        <is>
          <t>Student Income Protection Allowance</t>
        </is>
      </c>
      <c r="S3" s="4" t="inlineStr">
        <is>
          <t>Student Available Income</t>
        </is>
      </c>
      <c r="T3" s="4" t="inlineStr">
        <is>
          <t>Student Income Contribution</t>
        </is>
      </c>
      <c r="U3" s="4" t="inlineStr">
        <is>
          <t>Student Asset Contribution</t>
        </is>
      </c>
      <c r="V3" s="4" t="inlineStr">
        <is>
          <t>Student Contribution (Total)</t>
        </is>
      </c>
      <c r="W3" s="4" t="inlineStr">
        <is>
          <t>Total EFC</t>
        </is>
      </c>
      <c r="X3" s="4" t="inlineStr">
        <is>
          <t>Pell Status</t>
        </is>
      </c>
    </row>
    <row r="4">
      <c r="A4" s="6">
        <f>'Student Data'!A4</f>
        <v/>
      </c>
      <c r="B4" s="7">
        <f>VLOOKUP(A4,'Student Data'!$A$4:$B$12,2,FALSE)</f>
        <v/>
      </c>
      <c r="C4" s="6">
        <f>'Student Data'!F4</f>
        <v/>
      </c>
      <c r="D4" s="6">
        <f>'Student Data'!G4</f>
        <v/>
      </c>
      <c r="E4" s="16">
        <f>VLOOKUP(C4,'Student Data'!$O$4:$P$11,2,FALSE)</f>
        <v/>
      </c>
      <c r="F4" s="16">
        <f>'Student Data'!H4</f>
        <v/>
      </c>
      <c r="G4" s="16">
        <f>MIN('Student Data'!I4*0.25,4500)</f>
        <v/>
      </c>
      <c r="H4" s="16">
        <f>'Student Data'!I4</f>
        <v/>
      </c>
      <c r="I4" s="16">
        <f>F4*IFERROR(VLOOKUP('Student Data'!D4,'Student Data'!$R$4:$S$13,2,FALSE),0)</f>
        <v/>
      </c>
      <c r="J4" s="16">
        <f>SUM(E4,G4,H4,I4)</f>
        <v/>
      </c>
      <c r="K4" s="16">
        <f>F4-J4</f>
        <v/>
      </c>
      <c r="L4" s="8" t="n">
        <v>0</v>
      </c>
      <c r="M4" s="16">
        <f>MAX(0,'Student Data'!J4-L4)</f>
        <v/>
      </c>
      <c r="N4" s="16">
        <f>M4*0.12</f>
        <v/>
      </c>
      <c r="O4" s="16">
        <f>K4+N4</f>
        <v/>
      </c>
      <c r="P4" s="16">
        <f>IF(O4&lt;=0,0,IF(O4&lt;=17000,O4*0.22,IF(O4&lt;=22000,3740+(O4-17000)*0.25,IF(O4&lt;=27000,5240+(O4-22000)*0.29,IF(O4&lt;=32000,6690+(O4-27000)*0.34,IF(O4&lt;=37000,8390+(O4-32000)*0.40,10390+(O4-37000)*0.47))))))</f>
        <v/>
      </c>
      <c r="Q4" s="16">
        <f>IFERROR(P4/D4,P4)</f>
        <v/>
      </c>
      <c r="R4" s="9" t="n">
        <v>8000</v>
      </c>
      <c r="S4" s="16">
        <f>MAX(0,'Student Data'!K4-'Student Data'!L4-R4)</f>
        <v/>
      </c>
      <c r="T4" s="16">
        <f>S4*0.5</f>
        <v/>
      </c>
      <c r="U4" s="16">
        <f>'Student Data'!M4*0.2</f>
        <v/>
      </c>
      <c r="V4" s="16">
        <f>T4+U4</f>
        <v/>
      </c>
      <c r="W4" s="16">
        <f>Q4+V4</f>
        <v/>
      </c>
      <c r="X4" s="6">
        <f>IF(W4&lt;=0,"Max Pell Eligible",IF(W4&lt;=7000,"Partial Pell Eligible","Not Pell Eligible"))</f>
        <v/>
      </c>
    </row>
    <row r="5">
      <c r="A5" s="13">
        <f>'Student Data'!A5</f>
        <v/>
      </c>
      <c r="B5" s="14">
        <f>VLOOKUP(A5,'Student Data'!$A$4:$B$12,2,FALSE)</f>
        <v/>
      </c>
      <c r="C5" s="13">
        <f>'Student Data'!F5</f>
        <v/>
      </c>
      <c r="D5" s="13">
        <f>'Student Data'!G5</f>
        <v/>
      </c>
      <c r="E5" s="17">
        <f>VLOOKUP(C5,'Student Data'!$O$4:$P$11,2,FALSE)</f>
        <v/>
      </c>
      <c r="F5" s="17">
        <f>'Student Data'!H5</f>
        <v/>
      </c>
      <c r="G5" s="17">
        <f>MIN('Student Data'!I5*0.25,4500)</f>
        <v/>
      </c>
      <c r="H5" s="17">
        <f>'Student Data'!I5</f>
        <v/>
      </c>
      <c r="I5" s="17">
        <f>F5*IFERROR(VLOOKUP('Student Data'!D5,'Student Data'!$R$4:$S$13,2,FALSE),0)</f>
        <v/>
      </c>
      <c r="J5" s="17">
        <f>SUM(E5,G5,H5,I5)</f>
        <v/>
      </c>
      <c r="K5" s="17">
        <f>F5-J5</f>
        <v/>
      </c>
      <c r="L5" s="8" t="n">
        <v>0</v>
      </c>
      <c r="M5" s="17">
        <f>MAX(0,'Student Data'!J5-L5)</f>
        <v/>
      </c>
      <c r="N5" s="17">
        <f>M5*0.12</f>
        <v/>
      </c>
      <c r="O5" s="17">
        <f>K5+N5</f>
        <v/>
      </c>
      <c r="P5" s="17">
        <f>IF(O5&lt;=0,0,IF(O5&lt;=17000,O5*0.22,IF(O5&lt;=22000,3740+(O5-17000)*0.25,IF(O5&lt;=27000,5240+(O5-22000)*0.29,IF(O5&lt;=32000,6690+(O5-27000)*0.34,IF(O5&lt;=37000,8390+(O5-32000)*0.40,10390+(O5-37000)*0.47))))))</f>
        <v/>
      </c>
      <c r="Q5" s="17">
        <f>IFERROR(P5/D5,P5)</f>
        <v/>
      </c>
      <c r="R5" s="9" t="n">
        <v>8000</v>
      </c>
      <c r="S5" s="17">
        <f>MAX(0,'Student Data'!K5-'Student Data'!L5-R5)</f>
        <v/>
      </c>
      <c r="T5" s="17">
        <f>S5*0.5</f>
        <v/>
      </c>
      <c r="U5" s="17">
        <f>'Student Data'!M5*0.2</f>
        <v/>
      </c>
      <c r="V5" s="17">
        <f>T5+U5</f>
        <v/>
      </c>
      <c r="W5" s="17">
        <f>Q5+V5</f>
        <v/>
      </c>
      <c r="X5" s="13">
        <f>IF(W5&lt;=0,"Max Pell Eligible",IF(W5&lt;=7000,"Partial Pell Eligible","Not Pell Eligible"))</f>
        <v/>
      </c>
    </row>
    <row r="6">
      <c r="A6" s="6">
        <f>'Student Data'!A6</f>
        <v/>
      </c>
      <c r="B6" s="7">
        <f>VLOOKUP(A6,'Student Data'!$A$4:$B$12,2,FALSE)</f>
        <v/>
      </c>
      <c r="C6" s="6">
        <f>'Student Data'!F6</f>
        <v/>
      </c>
      <c r="D6" s="6">
        <f>'Student Data'!G6</f>
        <v/>
      </c>
      <c r="E6" s="16">
        <f>VLOOKUP(C6,'Student Data'!$O$4:$P$11,2,FALSE)</f>
        <v/>
      </c>
      <c r="F6" s="16">
        <f>'Student Data'!H6</f>
        <v/>
      </c>
      <c r="G6" s="16">
        <f>MIN('Student Data'!I6*0.25,4500)</f>
        <v/>
      </c>
      <c r="H6" s="16">
        <f>'Student Data'!I6</f>
        <v/>
      </c>
      <c r="I6" s="16">
        <f>F6*IFERROR(VLOOKUP('Student Data'!D6,'Student Data'!$R$4:$S$13,2,FALSE),0)</f>
        <v/>
      </c>
      <c r="J6" s="16">
        <f>SUM(E6,G6,H6,I6)</f>
        <v/>
      </c>
      <c r="K6" s="16">
        <f>F6-J6</f>
        <v/>
      </c>
      <c r="L6" s="8" t="n">
        <v>0</v>
      </c>
      <c r="M6" s="16">
        <f>MAX(0,'Student Data'!J6-L6)</f>
        <v/>
      </c>
      <c r="N6" s="16">
        <f>M6*0.12</f>
        <v/>
      </c>
      <c r="O6" s="16">
        <f>K6+N6</f>
        <v/>
      </c>
      <c r="P6" s="16">
        <f>IF(O6&lt;=0,0,IF(O6&lt;=17000,O6*0.22,IF(O6&lt;=22000,3740+(O6-17000)*0.25,IF(O6&lt;=27000,5240+(O6-22000)*0.29,IF(O6&lt;=32000,6690+(O6-27000)*0.34,IF(O6&lt;=37000,8390+(O6-32000)*0.40,10390+(O6-37000)*0.47))))))</f>
        <v/>
      </c>
      <c r="Q6" s="16">
        <f>IFERROR(P6/D6,P6)</f>
        <v/>
      </c>
      <c r="R6" s="9" t="n">
        <v>8000</v>
      </c>
      <c r="S6" s="16">
        <f>MAX(0,'Student Data'!K6-'Student Data'!L6-R6)</f>
        <v/>
      </c>
      <c r="T6" s="16">
        <f>S6*0.5</f>
        <v/>
      </c>
      <c r="U6" s="16">
        <f>'Student Data'!M6*0.2</f>
        <v/>
      </c>
      <c r="V6" s="16">
        <f>T6+U6</f>
        <v/>
      </c>
      <c r="W6" s="16">
        <f>Q6+V6</f>
        <v/>
      </c>
      <c r="X6" s="6">
        <f>IF(W6&lt;=0,"Max Pell Eligible",IF(W6&lt;=7000,"Partial Pell Eligible","Not Pell Eligible"))</f>
        <v/>
      </c>
    </row>
    <row r="7">
      <c r="A7" s="13">
        <f>'Student Data'!A7</f>
        <v/>
      </c>
      <c r="B7" s="14">
        <f>VLOOKUP(A7,'Student Data'!$A$4:$B$12,2,FALSE)</f>
        <v/>
      </c>
      <c r="C7" s="13">
        <f>'Student Data'!F7</f>
        <v/>
      </c>
      <c r="D7" s="13">
        <f>'Student Data'!G7</f>
        <v/>
      </c>
      <c r="E7" s="17">
        <f>VLOOKUP(C7,'Student Data'!$O$4:$P$11,2,FALSE)</f>
        <v/>
      </c>
      <c r="F7" s="17">
        <f>'Student Data'!H7</f>
        <v/>
      </c>
      <c r="G7" s="17">
        <f>MIN('Student Data'!I7*0.25,4500)</f>
        <v/>
      </c>
      <c r="H7" s="17">
        <f>'Student Data'!I7</f>
        <v/>
      </c>
      <c r="I7" s="17">
        <f>F7*IFERROR(VLOOKUP('Student Data'!D7,'Student Data'!$R$4:$S$13,2,FALSE),0)</f>
        <v/>
      </c>
      <c r="J7" s="17">
        <f>SUM(E7,G7,H7,I7)</f>
        <v/>
      </c>
      <c r="K7" s="17">
        <f>F7-J7</f>
        <v/>
      </c>
      <c r="L7" s="8" t="n">
        <v>0</v>
      </c>
      <c r="M7" s="17">
        <f>MAX(0,'Student Data'!J7-L7)</f>
        <v/>
      </c>
      <c r="N7" s="17">
        <f>M7*0.12</f>
        <v/>
      </c>
      <c r="O7" s="17">
        <f>K7+N7</f>
        <v/>
      </c>
      <c r="P7" s="17">
        <f>IF(O7&lt;=0,0,IF(O7&lt;=17000,O7*0.22,IF(O7&lt;=22000,3740+(O7-17000)*0.25,IF(O7&lt;=27000,5240+(O7-22000)*0.29,IF(O7&lt;=32000,6690+(O7-27000)*0.34,IF(O7&lt;=37000,8390+(O7-32000)*0.40,10390+(O7-37000)*0.47))))))</f>
        <v/>
      </c>
      <c r="Q7" s="17">
        <f>IFERROR(P7/D7,P7)</f>
        <v/>
      </c>
      <c r="R7" s="9" t="n">
        <v>8000</v>
      </c>
      <c r="S7" s="17">
        <f>MAX(0,'Student Data'!K7-'Student Data'!L7-R7)</f>
        <v/>
      </c>
      <c r="T7" s="17">
        <f>S7*0.5</f>
        <v/>
      </c>
      <c r="U7" s="17">
        <f>'Student Data'!M7*0.2</f>
        <v/>
      </c>
      <c r="V7" s="17">
        <f>T7+U7</f>
        <v/>
      </c>
      <c r="W7" s="17">
        <f>Q7+V7</f>
        <v/>
      </c>
      <c r="X7" s="13">
        <f>IF(W7&lt;=0,"Max Pell Eligible",IF(W7&lt;=7000,"Partial Pell Eligible","Not Pell Eligible"))</f>
        <v/>
      </c>
    </row>
    <row r="8">
      <c r="A8" s="6">
        <f>'Student Data'!A8</f>
        <v/>
      </c>
      <c r="B8" s="7">
        <f>VLOOKUP(A8,'Student Data'!$A$4:$B$12,2,FALSE)</f>
        <v/>
      </c>
      <c r="C8" s="6">
        <f>'Student Data'!F8</f>
        <v/>
      </c>
      <c r="D8" s="6">
        <f>'Student Data'!G8</f>
        <v/>
      </c>
      <c r="E8" s="16">
        <f>VLOOKUP(C8,'Student Data'!$O$4:$P$11,2,FALSE)</f>
        <v/>
      </c>
      <c r="F8" s="16">
        <f>'Student Data'!H8</f>
        <v/>
      </c>
      <c r="G8" s="16">
        <f>MIN('Student Data'!I8*0.25,4500)</f>
        <v/>
      </c>
      <c r="H8" s="16">
        <f>'Student Data'!I8</f>
        <v/>
      </c>
      <c r="I8" s="16">
        <f>F8*IFERROR(VLOOKUP('Student Data'!D8,'Student Data'!$R$4:$S$13,2,FALSE),0)</f>
        <v/>
      </c>
      <c r="J8" s="16">
        <f>SUM(E8,G8,H8,I8)</f>
        <v/>
      </c>
      <c r="K8" s="16">
        <f>F8-J8</f>
        <v/>
      </c>
      <c r="L8" s="8" t="n">
        <v>0</v>
      </c>
      <c r="M8" s="16">
        <f>MAX(0,'Student Data'!J8-L8)</f>
        <v/>
      </c>
      <c r="N8" s="16">
        <f>M8*0.12</f>
        <v/>
      </c>
      <c r="O8" s="16">
        <f>K8+N8</f>
        <v/>
      </c>
      <c r="P8" s="16">
        <f>IF(O8&lt;=0,0,IF(O8&lt;=17000,O8*0.22,IF(O8&lt;=22000,3740+(O8-17000)*0.25,IF(O8&lt;=27000,5240+(O8-22000)*0.29,IF(O8&lt;=32000,6690+(O8-27000)*0.34,IF(O8&lt;=37000,8390+(O8-32000)*0.40,10390+(O8-37000)*0.47))))))</f>
        <v/>
      </c>
      <c r="Q8" s="16">
        <f>IFERROR(P8/D8,P8)</f>
        <v/>
      </c>
      <c r="R8" s="9" t="n">
        <v>8000</v>
      </c>
      <c r="S8" s="16">
        <f>MAX(0,'Student Data'!K8-'Student Data'!L8-R8)</f>
        <v/>
      </c>
      <c r="T8" s="16">
        <f>S8*0.5</f>
        <v/>
      </c>
      <c r="U8" s="16">
        <f>'Student Data'!M8*0.2</f>
        <v/>
      </c>
      <c r="V8" s="16">
        <f>T8+U8</f>
        <v/>
      </c>
      <c r="W8" s="16">
        <f>Q8+V8</f>
        <v/>
      </c>
      <c r="X8" s="6">
        <f>IF(W8&lt;=0,"Max Pell Eligible",IF(W8&lt;=7000,"Partial Pell Eligible","Not Pell Eligible"))</f>
        <v/>
      </c>
    </row>
    <row r="9">
      <c r="A9" s="13">
        <f>'Student Data'!A9</f>
        <v/>
      </c>
      <c r="B9" s="14">
        <f>VLOOKUP(A9,'Student Data'!$A$4:$B$12,2,FALSE)</f>
        <v/>
      </c>
      <c r="C9" s="13">
        <f>'Student Data'!F9</f>
        <v/>
      </c>
      <c r="D9" s="13">
        <f>'Student Data'!G9</f>
        <v/>
      </c>
      <c r="E9" s="17">
        <f>VLOOKUP(C9,'Student Data'!$O$4:$P$11,2,FALSE)</f>
        <v/>
      </c>
      <c r="F9" s="17">
        <f>'Student Data'!H9</f>
        <v/>
      </c>
      <c r="G9" s="17">
        <f>MIN('Student Data'!I9*0.25,4500)</f>
        <v/>
      </c>
      <c r="H9" s="17">
        <f>'Student Data'!I9</f>
        <v/>
      </c>
      <c r="I9" s="17">
        <f>F9*IFERROR(VLOOKUP('Student Data'!D9,'Student Data'!$R$4:$S$13,2,FALSE),0)</f>
        <v/>
      </c>
      <c r="J9" s="17">
        <f>SUM(E9,G9,H9,I9)</f>
        <v/>
      </c>
      <c r="K9" s="17">
        <f>F9-J9</f>
        <v/>
      </c>
      <c r="L9" s="8" t="n">
        <v>0</v>
      </c>
      <c r="M9" s="17">
        <f>MAX(0,'Student Data'!J9-L9)</f>
        <v/>
      </c>
      <c r="N9" s="17">
        <f>M9*0.12</f>
        <v/>
      </c>
      <c r="O9" s="17">
        <f>K9+N9</f>
        <v/>
      </c>
      <c r="P9" s="17">
        <f>IF(O9&lt;=0,0,IF(O9&lt;=17000,O9*0.22,IF(O9&lt;=22000,3740+(O9-17000)*0.25,IF(O9&lt;=27000,5240+(O9-22000)*0.29,IF(O9&lt;=32000,6690+(O9-27000)*0.34,IF(O9&lt;=37000,8390+(O9-32000)*0.40,10390+(O9-37000)*0.47))))))</f>
        <v/>
      </c>
      <c r="Q9" s="17">
        <f>IFERROR(P9/D9,P9)</f>
        <v/>
      </c>
      <c r="R9" s="9" t="n">
        <v>8000</v>
      </c>
      <c r="S9" s="17">
        <f>MAX(0,'Student Data'!K9-'Student Data'!L9-R9)</f>
        <v/>
      </c>
      <c r="T9" s="17">
        <f>S9*0.5</f>
        <v/>
      </c>
      <c r="U9" s="17">
        <f>'Student Data'!M9*0.2</f>
        <v/>
      </c>
      <c r="V9" s="17">
        <f>T9+U9</f>
        <v/>
      </c>
      <c r="W9" s="17">
        <f>Q9+V9</f>
        <v/>
      </c>
      <c r="X9" s="13">
        <f>IF(W9&lt;=0,"Max Pell Eligible",IF(W9&lt;=7000,"Partial Pell Eligible","Not Pell Eligible"))</f>
        <v/>
      </c>
    </row>
    <row r="10">
      <c r="A10" s="6">
        <f>'Student Data'!A10</f>
        <v/>
      </c>
      <c r="B10" s="7">
        <f>VLOOKUP(A10,'Student Data'!$A$4:$B$12,2,FALSE)</f>
        <v/>
      </c>
      <c r="C10" s="6">
        <f>'Student Data'!F10</f>
        <v/>
      </c>
      <c r="D10" s="6">
        <f>'Student Data'!G10</f>
        <v/>
      </c>
      <c r="E10" s="16">
        <f>VLOOKUP(C10,'Student Data'!$O$4:$P$11,2,FALSE)</f>
        <v/>
      </c>
      <c r="F10" s="16">
        <f>'Student Data'!H10</f>
        <v/>
      </c>
      <c r="G10" s="16">
        <f>MIN('Student Data'!I10*0.25,4500)</f>
        <v/>
      </c>
      <c r="H10" s="16">
        <f>'Student Data'!I10</f>
        <v/>
      </c>
      <c r="I10" s="16">
        <f>F10*IFERROR(VLOOKUP('Student Data'!D10,'Student Data'!$R$4:$S$13,2,FALSE),0)</f>
        <v/>
      </c>
      <c r="J10" s="16">
        <f>SUM(E10,G10,H10,I10)</f>
        <v/>
      </c>
      <c r="K10" s="16">
        <f>F10-J10</f>
        <v/>
      </c>
      <c r="L10" s="8" t="n">
        <v>0</v>
      </c>
      <c r="M10" s="16">
        <f>MAX(0,'Student Data'!J10-L10)</f>
        <v/>
      </c>
      <c r="N10" s="16">
        <f>M10*0.12</f>
        <v/>
      </c>
      <c r="O10" s="16">
        <f>K10+N10</f>
        <v/>
      </c>
      <c r="P10" s="16">
        <f>IF(O10&lt;=0,0,IF(O10&lt;=17000,O10*0.22,IF(O10&lt;=22000,3740+(O10-17000)*0.25,IF(O10&lt;=27000,5240+(O10-22000)*0.29,IF(O10&lt;=32000,6690+(O10-27000)*0.34,IF(O10&lt;=37000,8390+(O10-32000)*0.40,10390+(O10-37000)*0.47))))))</f>
        <v/>
      </c>
      <c r="Q10" s="16">
        <f>IFERROR(P10/D10,P10)</f>
        <v/>
      </c>
      <c r="R10" s="9" t="n">
        <v>8000</v>
      </c>
      <c r="S10" s="16">
        <f>MAX(0,'Student Data'!K10-'Student Data'!L10-R10)</f>
        <v/>
      </c>
      <c r="T10" s="16">
        <f>S10*0.5</f>
        <v/>
      </c>
      <c r="U10" s="16">
        <f>'Student Data'!M10*0.2</f>
        <v/>
      </c>
      <c r="V10" s="16">
        <f>T10+U10</f>
        <v/>
      </c>
      <c r="W10" s="16">
        <f>Q10+V10</f>
        <v/>
      </c>
      <c r="X10" s="6">
        <f>IF(W10&lt;=0,"Max Pell Eligible",IF(W10&lt;=7000,"Partial Pell Eligible","Not Pell Eligible"))</f>
        <v/>
      </c>
    </row>
    <row r="11">
      <c r="A11" s="13">
        <f>'Student Data'!A11</f>
        <v/>
      </c>
      <c r="B11" s="14">
        <f>VLOOKUP(A11,'Student Data'!$A$4:$B$12,2,FALSE)</f>
        <v/>
      </c>
      <c r="C11" s="13">
        <f>'Student Data'!F11</f>
        <v/>
      </c>
      <c r="D11" s="13">
        <f>'Student Data'!G11</f>
        <v/>
      </c>
      <c r="E11" s="17">
        <f>VLOOKUP(C11,'Student Data'!$O$4:$P$11,2,FALSE)</f>
        <v/>
      </c>
      <c r="F11" s="17">
        <f>'Student Data'!H11</f>
        <v/>
      </c>
      <c r="G11" s="17">
        <f>MIN('Student Data'!I11*0.25,4500)</f>
        <v/>
      </c>
      <c r="H11" s="17">
        <f>'Student Data'!I11</f>
        <v/>
      </c>
      <c r="I11" s="17">
        <f>F11*IFERROR(VLOOKUP('Student Data'!D11,'Student Data'!$R$4:$S$13,2,FALSE),0)</f>
        <v/>
      </c>
      <c r="J11" s="17">
        <f>SUM(E11,G11,H11,I11)</f>
        <v/>
      </c>
      <c r="K11" s="17">
        <f>F11-J11</f>
        <v/>
      </c>
      <c r="L11" s="8" t="n">
        <v>0</v>
      </c>
      <c r="M11" s="17">
        <f>MAX(0,'Student Data'!J11-L11)</f>
        <v/>
      </c>
      <c r="N11" s="17">
        <f>M11*0.12</f>
        <v/>
      </c>
      <c r="O11" s="17">
        <f>K11+N11</f>
        <v/>
      </c>
      <c r="P11" s="17">
        <f>IF(O11&lt;=0,0,IF(O11&lt;=17000,O11*0.22,IF(O11&lt;=22000,3740+(O11-17000)*0.25,IF(O11&lt;=27000,5240+(O11-22000)*0.29,IF(O11&lt;=32000,6690+(O11-27000)*0.34,IF(O11&lt;=37000,8390+(O11-32000)*0.40,10390+(O11-37000)*0.47))))))</f>
        <v/>
      </c>
      <c r="Q11" s="17">
        <f>IFERROR(P11/D11,P11)</f>
        <v/>
      </c>
      <c r="R11" s="9" t="n">
        <v>8000</v>
      </c>
      <c r="S11" s="17">
        <f>MAX(0,'Student Data'!K11-'Student Data'!L11-R11)</f>
        <v/>
      </c>
      <c r="T11" s="17">
        <f>S11*0.5</f>
        <v/>
      </c>
      <c r="U11" s="17">
        <f>'Student Data'!M11*0.2</f>
        <v/>
      </c>
      <c r="V11" s="17">
        <f>T11+U11</f>
        <v/>
      </c>
      <c r="W11" s="17">
        <f>Q11+V11</f>
        <v/>
      </c>
      <c r="X11" s="13">
        <f>IF(W11&lt;=0,"Max Pell Eligible",IF(W11&lt;=7000,"Partial Pell Eligible","Not Pell Eligible"))</f>
        <v/>
      </c>
    </row>
    <row r="12">
      <c r="A12" s="6">
        <f>'Student Data'!A12</f>
        <v/>
      </c>
      <c r="B12" s="7">
        <f>VLOOKUP(A12,'Student Data'!$A$4:$B$12,2,FALSE)</f>
        <v/>
      </c>
      <c r="C12" s="6">
        <f>'Student Data'!F12</f>
        <v/>
      </c>
      <c r="D12" s="6">
        <f>'Student Data'!G12</f>
        <v/>
      </c>
      <c r="E12" s="16">
        <f>VLOOKUP(C12,'Student Data'!$O$4:$P$11,2,FALSE)</f>
        <v/>
      </c>
      <c r="F12" s="16">
        <f>'Student Data'!H12</f>
        <v/>
      </c>
      <c r="G12" s="16">
        <f>MIN('Student Data'!I12*0.25,4500)</f>
        <v/>
      </c>
      <c r="H12" s="16">
        <f>'Student Data'!I12</f>
        <v/>
      </c>
      <c r="I12" s="16">
        <f>F12*IFERROR(VLOOKUP('Student Data'!D12,'Student Data'!$R$4:$S$13,2,FALSE),0)</f>
        <v/>
      </c>
      <c r="J12" s="16">
        <f>SUM(E12,G12,H12,I12)</f>
        <v/>
      </c>
      <c r="K12" s="16">
        <f>F12-J12</f>
        <v/>
      </c>
      <c r="L12" s="8" t="n">
        <v>0</v>
      </c>
      <c r="M12" s="16">
        <f>MAX(0,'Student Data'!J12-L12)</f>
        <v/>
      </c>
      <c r="N12" s="16">
        <f>M12*0.12</f>
        <v/>
      </c>
      <c r="O12" s="16">
        <f>K12+N12</f>
        <v/>
      </c>
      <c r="P12" s="16">
        <f>IF(O12&lt;=0,0,IF(O12&lt;=17000,O12*0.22,IF(O12&lt;=22000,3740+(O12-17000)*0.25,IF(O12&lt;=27000,5240+(O12-22000)*0.29,IF(O12&lt;=32000,6690+(O12-27000)*0.34,IF(O12&lt;=37000,8390+(O12-32000)*0.40,10390+(O12-37000)*0.47))))))</f>
        <v/>
      </c>
      <c r="Q12" s="16">
        <f>IFERROR(P12/D12,P12)</f>
        <v/>
      </c>
      <c r="R12" s="9" t="n">
        <v>8000</v>
      </c>
      <c r="S12" s="16">
        <f>MAX(0,'Student Data'!K12-'Student Data'!L12-R12)</f>
        <v/>
      </c>
      <c r="T12" s="16">
        <f>S12*0.5</f>
        <v/>
      </c>
      <c r="U12" s="16">
        <f>'Student Data'!M12*0.2</f>
        <v/>
      </c>
      <c r="V12" s="16">
        <f>T12+U12</f>
        <v/>
      </c>
      <c r="W12" s="16">
        <f>Q12+V12</f>
        <v/>
      </c>
      <c r="X12" s="6">
        <f>IF(W12&lt;=0,"Max Pell Eligible",IF(W12&lt;=7000,"Partial Pell Eligible","Not Pell Eligible"))</f>
        <v/>
      </c>
    </row>
    <row r="13">
      <c r="B13" s="3" t="inlineStr">
        <is>
          <t>TOTALS / AVERAGE</t>
        </is>
      </c>
      <c r="J13" s="18">
        <f>SUM(J4:J12)</f>
        <v/>
      </c>
      <c r="O13" s="18">
        <f>SUM(O4:O12)</f>
        <v/>
      </c>
      <c r="P13" s="18">
        <f>SUM(P4:P12)</f>
        <v/>
      </c>
      <c r="Q13" s="18">
        <f>SUM(Q4:Q12)</f>
        <v/>
      </c>
      <c r="V13" s="18">
        <f>SUM(V4:V12)</f>
        <v/>
      </c>
      <c r="W13" s="18">
        <f>SUM(W4:W12)</f>
        <v/>
      </c>
    </row>
    <row r="14">
      <c r="B14" s="3" t="inlineStr">
        <is>
          <t>Average Total EFC</t>
        </is>
      </c>
      <c r="W14" s="18">
        <f>AVERAGE(W4:W12)</f>
        <v/>
      </c>
    </row>
  </sheetData>
  <mergeCells count="1">
    <mergeCell ref="A1:X1"/>
  </mergeCells>
  <conditionalFormatting sqref="W4:W12">
    <cfRule type="colorScale" priority="1">
      <colorScale>
        <cfvo type="min"/>
        <cfvo type="percentile" val="50"/>
        <cfvo type="max"/>
        <color rgb="0022C55E"/>
        <color rgb="00FFFBEB"/>
        <color rgb="00DC2626"/>
      </colorScale>
    </cfRule>
  </conditionalFormatting>
  <conditionalFormatting sqref="X4:X12">
    <cfRule type="expression" priority="2" dxfId="0" stopIfTrue="1">
      <formula>EXACT(X4,"Max Pell Eligible")</formula>
    </cfRule>
    <cfRule type="expression" priority="3" dxfId="1" stopIfTrue="1">
      <formula>EXACT(X4,"Not Pell Eligible")</formula>
    </cfRule>
    <cfRule type="expression" priority="4" dxfId="2" stopIfTrue="1">
      <formula>EXACT(X4,"Partial Pell Eligible")</formula>
    </cfRule>
  </conditionalFormatting>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12"/>
  <sheetViews>
    <sheetView workbookViewId="0">
      <selection activeCell="A1" sqref="A1"/>
    </sheetView>
  </sheetViews>
  <sheetFormatPr baseColWidth="8" defaultRowHeight="15"/>
  <cols>
    <col width="34" customWidth="1" min="1" max="1"/>
    <col width="18" customWidth="1" min="2" max="2"/>
    <col width="20" customWidth="1" min="4" max="4"/>
    <col width="16" customWidth="1" min="5" max="5"/>
    <col width="24" customWidth="1" min="7" max="7"/>
    <col width="16" customWidth="1" min="8" max="8"/>
  </cols>
  <sheetData>
    <row r="1">
      <c r="A1" s="15" t="inlineStr">
        <is>
          <t>FAFSA EFC Dashboard - Summary of Estimated Family Contributions</t>
        </is>
      </c>
    </row>
    <row r="2"/>
    <row r="3">
      <c r="A3" s="5" t="inlineStr">
        <is>
          <t>Key Metric</t>
        </is>
      </c>
      <c r="B3" s="5" t="inlineStr">
        <is>
          <t>Value</t>
        </is>
      </c>
      <c r="D3" s="5" t="inlineStr">
        <is>
          <t>Student Name</t>
        </is>
      </c>
      <c r="E3" s="5" t="inlineStr">
        <is>
          <t>Total EFC</t>
        </is>
      </c>
      <c r="G3" s="5" t="inlineStr">
        <is>
          <t>Contribution Type</t>
        </is>
      </c>
      <c r="H3" s="5" t="inlineStr">
        <is>
          <t>Total Amount</t>
        </is>
      </c>
    </row>
    <row r="4">
      <c r="A4" s="19" t="inlineStr">
        <is>
          <t>Number of Students</t>
        </is>
      </c>
      <c r="B4" s="20">
        <f>COUNTA('EFC Calculation'!B4:B12)</f>
        <v/>
      </c>
      <c r="D4" s="21">
        <f>'EFC Calculation'!B4</f>
        <v/>
      </c>
      <c r="E4" s="22">
        <f>'EFC Calculation'!W4</f>
        <v/>
      </c>
      <c r="G4" s="23" t="inlineStr">
        <is>
          <t>Total Parent Contribution</t>
        </is>
      </c>
      <c r="H4" s="11">
        <f>SUM('EFC Calculation'!Q4:Q12)</f>
        <v/>
      </c>
    </row>
    <row r="5">
      <c r="A5" s="24" t="inlineStr">
        <is>
          <t>Average Total EFC</t>
        </is>
      </c>
      <c r="B5" s="25">
        <f>AVERAGE('EFC Calculation'!W4:W12)</f>
        <v/>
      </c>
      <c r="D5" s="23">
        <f>'EFC Calculation'!B5</f>
        <v/>
      </c>
      <c r="E5" s="11">
        <f>'EFC Calculation'!W5</f>
        <v/>
      </c>
      <c r="G5" s="23" t="inlineStr">
        <is>
          <t>Total Student Contribution</t>
        </is>
      </c>
      <c r="H5" s="11">
        <f>SUM('EFC Calculation'!V4:V12)</f>
        <v/>
      </c>
    </row>
    <row r="6">
      <c r="A6" s="19" t="inlineStr">
        <is>
          <t>Highest Total EFC</t>
        </is>
      </c>
      <c r="B6" s="26">
        <f>MAX('EFC Calculation'!W4:W12)</f>
        <v/>
      </c>
      <c r="D6" s="21">
        <f>'EFC Calculation'!B6</f>
        <v/>
      </c>
      <c r="E6" s="22">
        <f>'EFC Calculation'!W6</f>
        <v/>
      </c>
    </row>
    <row r="7">
      <c r="A7" s="24" t="inlineStr">
        <is>
          <t>Lowest Total EFC</t>
        </is>
      </c>
      <c r="B7" s="25">
        <f>MIN('EFC Calculation'!W4:W12)</f>
        <v/>
      </c>
      <c r="D7" s="23">
        <f>'EFC Calculation'!B7</f>
        <v/>
      </c>
      <c r="E7" s="11">
        <f>'EFC Calculation'!W7</f>
        <v/>
      </c>
    </row>
    <row r="8">
      <c r="A8" s="19" t="inlineStr">
        <is>
          <t>Students - Max Pell Eligible</t>
        </is>
      </c>
      <c r="B8" s="20">
        <f>COUNTIF('EFC Calculation'!X4:X12,"Max Pell Eligible")</f>
        <v/>
      </c>
      <c r="D8" s="21">
        <f>'EFC Calculation'!B8</f>
        <v/>
      </c>
      <c r="E8" s="22">
        <f>'EFC Calculation'!W8</f>
        <v/>
      </c>
    </row>
    <row r="9">
      <c r="A9" s="24" t="inlineStr">
        <is>
          <t>Students - Partial Pell Eligible</t>
        </is>
      </c>
      <c r="B9" s="27">
        <f>COUNTIF('EFC Calculation'!X4:X12,"Partial Pell Eligible")</f>
        <v/>
      </c>
      <c r="D9" s="23">
        <f>'EFC Calculation'!B9</f>
        <v/>
      </c>
      <c r="E9" s="11">
        <f>'EFC Calculation'!W9</f>
        <v/>
      </c>
    </row>
    <row r="10">
      <c r="A10" s="19" t="inlineStr">
        <is>
          <t>Students - Not Pell Eligible</t>
        </is>
      </c>
      <c r="B10" s="20">
        <f>COUNTIF('EFC Calculation'!X4:X12,"Not Pell Eligible")</f>
        <v/>
      </c>
      <c r="D10" s="21">
        <f>'EFC Calculation'!B10</f>
        <v/>
      </c>
      <c r="E10" s="22">
        <f>'EFC Calculation'!W10</f>
        <v/>
      </c>
    </row>
    <row r="11">
      <c r="A11" s="24" t="inlineStr">
        <is>
          <t>Total Parent Contribution (All Students)</t>
        </is>
      </c>
      <c r="B11" s="25">
        <f>SUM('EFC Calculation'!Q4:Q12)</f>
        <v/>
      </c>
      <c r="D11" s="23">
        <f>'EFC Calculation'!B11</f>
        <v/>
      </c>
      <c r="E11" s="11">
        <f>'EFC Calculation'!W11</f>
        <v/>
      </c>
    </row>
    <row r="12">
      <c r="A12" s="19" t="inlineStr">
        <is>
          <t>Total Student Contribution (All Students)</t>
        </is>
      </c>
      <c r="B12" s="26">
        <f>SUM('EFC Calculation'!V4:V12)</f>
        <v/>
      </c>
      <c r="D12" s="21">
        <f>'EFC Calculation'!B12</f>
        <v/>
      </c>
      <c r="E12" s="22">
        <f>'EFC Calculation'!W12</f>
        <v/>
      </c>
    </row>
  </sheetData>
  <mergeCells count="1">
    <mergeCell ref="A1:H1"/>
  </mergeCells>
  <pageMargins left="0.75" right="0.75" top="1" bottom="1" header="0.5" footer="0.5"/>
  <drawing xmlns:r="http://schemas.openxmlformats.org/officeDocument/2006/relationships" r:id="rId1"/>
</worksheet>
</file>

<file path=xl/worksheets/sheet4.xml><?xml version="1.0" encoding="utf-8"?>
<worksheet xmlns="http://schemas.openxmlformats.org/spreadsheetml/2006/main">
  <sheetPr>
    <outlinePr summaryBelow="1" summaryRight="1"/>
    <pageSetUpPr/>
  </sheetPr>
  <dimension ref="A1:D14"/>
  <sheetViews>
    <sheetView workbookViewId="0">
      <selection activeCell="A1" sqref="A1"/>
    </sheetView>
  </sheetViews>
  <sheetFormatPr baseColWidth="8" defaultRowHeight="15"/>
  <cols>
    <col width="20" customWidth="1" min="1" max="1"/>
    <col width="70" customWidth="1" min="2" max="2"/>
    <col width="14" customWidth="1" min="3" max="3"/>
    <col width="14" customWidth="1" min="4" max="4"/>
  </cols>
  <sheetData>
    <row r="1">
      <c r="A1" s="15" t="inlineStr">
        <is>
          <t>Instructions - FAFSA EFC Worksheet Template</t>
        </is>
      </c>
    </row>
    <row r="2"/>
    <row r="3">
      <c r="A3" s="28" t="inlineStr">
        <is>
          <t>Sheet</t>
        </is>
      </c>
      <c r="B3" s="28" t="inlineStr">
        <is>
          <t>Purpose</t>
        </is>
      </c>
    </row>
    <row r="4" ht="60" customHeight="1">
      <c r="A4" s="29" t="inlineStr">
        <is>
          <t>Student Data</t>
        </is>
      </c>
      <c r="B4" s="30" t="inlineStr">
        <is>
          <t>Enter student and family financial information: household size, number in college, parent income/tax/assets, and student income/tax/assets. Yellow cells are editable. Includes reference lookup tables for Income Protection Allowance (by household size) and State Tax Allowance rates used in the EFC calculation.</t>
        </is>
      </c>
    </row>
    <row r="5" ht="60" customHeight="1">
      <c r="A5" s="31" t="inlineStr">
        <is>
          <t>EFC Calculation</t>
        </is>
      </c>
      <c r="B5" s="32" t="inlineStr">
        <is>
          <t>Automatically calculates the estimated Expected Family Contribution using a simplified federal methodology: parent available income, contribution from assets, the parent contribution rate table, and the student contribution from income and assets. Total EFC and an estimated Federal Pell Grant eligibility status are shown for each student.</t>
        </is>
      </c>
    </row>
    <row r="6" ht="60" customHeight="1">
      <c r="A6" s="29" t="inlineStr">
        <is>
          <t>Dashboard</t>
        </is>
      </c>
      <c r="B6" s="30" t="inlineStr">
        <is>
          <t>Displays key summary metrics (average, minimum, maximum EFC, Pell eligibility counts) plus a bar chart comparing Total EFC across students and a pie chart showing the breakdown between parent and student contribution sources.</t>
        </is>
      </c>
    </row>
    <row r="7"/>
    <row r="8"/>
    <row r="9">
      <c r="A9" s="33" t="inlineStr">
        <is>
          <t>Important Notes</t>
        </is>
      </c>
    </row>
    <row r="10" ht="30" customHeight="1">
      <c r="A10" s="34" t="inlineStr">
        <is>
          <t>1. This template is a simplified estimator for planning purposes only. It is NOT the official FAFSA formula and does not reflect all current federal EFC/SAI rules, allowances, or exclusions.</t>
        </is>
      </c>
    </row>
    <row r="11" ht="30" customHeight="1">
      <c r="A11" s="34" t="inlineStr">
        <is>
          <t>2. Always confirm actual financial aid eligibility using the official FAFSA at studentaid.gov.</t>
        </is>
      </c>
    </row>
    <row r="12" ht="30" customHeight="1">
      <c r="A12" s="34" t="inlineStr">
        <is>
          <t>3. Income Protection Allowance and State Tax Allowance values are approximate sample figures for 2026 and should be updated to match the current published federal tables.</t>
        </is>
      </c>
    </row>
    <row r="13" ht="30" customHeight="1">
      <c r="A13" s="34" t="inlineStr">
        <is>
          <t>4. Asset Protection Allowance and Student Income Protection Allowance (yellow cells in EFC Calculation) can be adjusted to reflect updated federal guidance.</t>
        </is>
      </c>
    </row>
    <row r="14" ht="30" customHeight="1">
      <c r="A14" s="34" t="inlineStr">
        <is>
          <t>5. Pell Grant eligibility status shown is an estimate based on Total EFC thresholds and does not guarantee actual award amounts.</t>
        </is>
      </c>
    </row>
  </sheetData>
  <mergeCells count="6">
    <mergeCell ref="A1:D1"/>
    <mergeCell ref="A10:D10"/>
    <mergeCell ref="A11:D11"/>
    <mergeCell ref="A12:D12"/>
    <mergeCell ref="A13:D13"/>
    <mergeCell ref="A14:D14"/>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2026-07-18T08:52:39Z</dcterms:created>
  <dcterms:modified xmlns:dcterms="http://purl.org/dc/terms/" xmlns:xsi="http://www.w3.org/2001/XMLSchema-instance" xsi:type="dcterms:W3CDTF">2026-07-18T08:52:39Z</dcterms:modified>
</cp:coreProperties>
</file>