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_Log" sheetId="1" state="visible" r:id="rId1"/>
    <sheet xmlns:r="http://schemas.openxmlformats.org/officeDocument/2006/relationships" name="COGS_Summary" sheetId="2" state="visible" r:id="rId2"/>
    <sheet xmlns:r="http://schemas.openxmlformats.org/officeDocument/2006/relationships" name="Reference_List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&quot;$&quot;#,##0.00"/>
    <numFmt numFmtId="166" formatCode="0.0%"/>
  </numFmts>
  <fonts count="12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1"/>
    </font>
    <font>
      <b val="1"/>
      <color rgb="00FFFFFF"/>
      <sz val="10"/>
    </font>
    <font>
      <b val="1"/>
    </font>
    <font>
      <b val="1"/>
      <color rgb="00FFFFFF"/>
    </font>
    <font>
      <b val="1"/>
      <color rgb="000F766E"/>
      <sz val="14"/>
    </font>
    <font>
      <i val="1"/>
      <color rgb="006B7280"/>
      <sz val="10"/>
    </font>
    <font>
      <b val="1"/>
      <sz val="10"/>
    </font>
    <font>
      <sz val="10"/>
    </font>
    <font>
      <b val="1"/>
      <color rgb="000F766E"/>
      <sz val="13"/>
    </font>
    <font>
      <b val="1"/>
      <color rgb="000F766E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3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3" fillId="6" borderId="0" pivotButton="0" quotePrefix="0" xfId="0"/>
    <xf numFmtId="165" fontId="5" fillId="6" borderId="1" applyAlignment="1" pivotButton="0" quotePrefix="0" xfId="0">
      <alignment horizontal="center" vertical="center" wrapText="1"/>
    </xf>
    <xf numFmtId="166" fontId="5" fillId="6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/>
    </xf>
    <xf numFmtId="0" fontId="7" fillId="0" borderId="0" pivotButton="0" quotePrefix="0" xfId="0"/>
    <xf numFmtId="0" fontId="8" fillId="5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right" vertical="center"/>
    </xf>
    <xf numFmtId="0" fontId="9" fillId="5" borderId="1" pivotButton="0" quotePrefix="0" xfId="0"/>
    <xf numFmtId="165" fontId="0" fillId="5" borderId="1" applyAlignment="1" pivotButton="0" quotePrefix="0" xfId="0">
      <alignment horizontal="right" vertical="center"/>
    </xf>
    <xf numFmtId="0" fontId="8" fillId="3" borderId="1" applyAlignment="1" pivotButton="0" quotePrefix="0" xfId="0">
      <alignment horizontal="left" vertical="center"/>
    </xf>
    <xf numFmtId="0" fontId="9" fillId="3" borderId="1" pivotButton="0" quotePrefix="0" xfId="0"/>
    <xf numFmtId="165" fontId="0" fillId="3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  <xf numFmtId="3" fontId="0" fillId="4" borderId="1" applyAlignment="1" pivotButton="0" quotePrefix="0" xfId="0">
      <alignment horizontal="right" vertical="center"/>
    </xf>
    <xf numFmtId="0" fontId="10" fillId="0" borderId="0" pivotButton="0" quotePrefix="0" xfId="0"/>
    <xf numFmtId="0" fontId="0" fillId="3" borderId="1" applyAlignment="1" pivotButton="0" quotePrefix="0" xfId="0">
      <alignment horizontal="left" vertical="center"/>
    </xf>
    <xf numFmtId="1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11" fillId="0" borderId="0" pivotButton="0" quotePrefix="0" xfId="0"/>
    <xf numFmtId="0" fontId="3" fillId="6" borderId="1" pivotButton="0" quotePrefix="0" xfId="0"/>
    <xf numFmtId="0" fontId="0" fillId="3" borderId="1" pivotButton="0" quotePrefix="0" xfId="0"/>
    <xf numFmtId="3" fontId="0" fillId="3" borderId="1" applyAlignment="1" pivotButton="0" quotePrefix="0" xfId="0">
      <alignment horizontal="center" vertical="center" wrapText="1"/>
    </xf>
    <xf numFmtId="0" fontId="0" fillId="5" borderId="1" pivotButton="0" quotePrefix="0" xfId="0"/>
    <xf numFmtId="3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top" wrapText="1"/>
    </xf>
    <xf numFmtId="0" fontId="8" fillId="5" borderId="1" applyAlignment="1" pivotButton="0" quotePrefix="0" xfId="0">
      <alignment horizontal="left" vertical="top" wrapText="1"/>
    </xf>
    <xf numFmtId="0" fontId="9" fillId="5" borderId="1" applyAlignment="1" pivotButton="0" quotePrefix="0" xfId="0">
      <alignment horizontal="left" vertical="top" wrapText="1"/>
    </xf>
    <xf numFmtId="0" fontId="8" fillId="3" borderId="1" applyAlignment="1" pivotButton="0" quotePrefix="0" xfId="0">
      <alignment horizontal="left" vertical="top" wrapText="1"/>
    </xf>
    <xf numFmtId="0" fontId="9" fillId="3" borderId="1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166" fontId="5" fillId="6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Profit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'COGS_Summary'!E4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'COGS_Summary'!$D$5:$D$12</f>
            </numRef>
          </cat>
          <val>
            <numRef>
              <f>'COGS_Summary'!$E$5:$E$12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Profit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Sales Share by Source Type</a:t>
            </a:r>
          </a:p>
        </rich>
      </tx>
    </title>
    <plotArea>
      <pieChart>
        <varyColors val="1"/>
        <ser>
          <idx val="0"/>
          <order val="0"/>
          <tx>
            <strRef>
              <f>'COGS_Summary'!H4</f>
            </strRef>
          </tx>
          <spPr>
            <a:ln xmlns:a="http://schemas.openxmlformats.org/drawingml/2006/main">
              <a:prstDash val="solid"/>
            </a:ln>
          </spPr>
          <cat>
            <numRef>
              <f>'COGS_Summary'!$G$5:$G$11</f>
            </numRef>
          </cat>
          <val>
            <numRef>
              <f>'COGS_Summary'!$H$5:$H$11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21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4" customWidth="1" min="3" max="3"/>
    <col width="18" customWidth="1" min="4" max="4"/>
    <col width="22" customWidth="1" min="5" max="5"/>
    <col width="30" customWidth="1" min="6" max="6"/>
    <col width="16" customWidth="1" min="7" max="7"/>
    <col width="10" customWidth="1" min="8" max="8"/>
    <col width="16" customWidth="1" min="9" max="9"/>
    <col width="16" customWidth="1" min="10" max="10"/>
    <col width="14" customWidth="1" min="11" max="11"/>
    <col width="14" customWidth="1" min="12" max="12"/>
    <col width="18" customWidth="1" min="13" max="13"/>
    <col width="10" customWidth="1" min="14" max="14"/>
    <col width="12" customWidth="1" min="15" max="15"/>
    <col width="16" customWidth="1" min="16" max="16"/>
    <col width="12" customWidth="1" min="17" max="17"/>
    <col width="20" customWidth="1" min="18" max="18"/>
    <col width="18" customWidth="1" min="19" max="19"/>
    <col width="14" customWidth="1" min="20" max="20"/>
    <col width="10" customWidth="1" min="21" max="21"/>
    <col width="14" customWidth="1" min="22" max="22"/>
  </cols>
  <sheetData>
    <row r="1" ht="36" customHeight="1">
      <c r="A1" s="1" t="inlineStr">
        <is>
          <t>Item ID</t>
        </is>
      </c>
      <c r="B1" s="1" t="inlineStr">
        <is>
          <t>SKU / Listing ID</t>
        </is>
      </c>
      <c r="C1" s="1" t="inlineStr">
        <is>
          <t>Purchase Date</t>
        </is>
      </c>
      <c r="D1" s="1" t="inlineStr">
        <is>
          <t>Source Type</t>
        </is>
      </c>
      <c r="E1" s="1" t="inlineStr">
        <is>
          <t>Supplier / Store</t>
        </is>
      </c>
      <c r="F1" s="1" t="inlineStr">
        <is>
          <t>Item Description</t>
        </is>
      </c>
      <c r="G1" s="1" t="inlineStr">
        <is>
          <t>Category</t>
        </is>
      </c>
      <c r="H1" s="1" t="inlineStr">
        <is>
          <t>Qty Purchased</t>
        </is>
      </c>
      <c r="I1" s="1" t="inlineStr">
        <is>
          <t>Unit Purchase Cost</t>
        </is>
      </c>
      <c r="J1" s="1" t="inlineStr">
        <is>
          <t>Purchase Shipping</t>
        </is>
      </c>
      <c r="K1" s="1" t="inlineStr">
        <is>
          <t>Sales Tax Paid</t>
        </is>
      </c>
      <c r="L1" s="1" t="inlineStr">
        <is>
          <t>Other Prep Cost</t>
        </is>
      </c>
      <c r="M1" s="1" t="inlineStr">
        <is>
          <t>Total COGS per Unit</t>
        </is>
      </c>
      <c r="N1" s="1" t="inlineStr">
        <is>
          <t>Qty Sold</t>
        </is>
      </c>
      <c r="O1" s="1" t="inlineStr">
        <is>
          <t>Sale Date</t>
        </is>
      </c>
      <c r="P1" s="1" t="inlineStr">
        <is>
          <t>Gross Sale Price</t>
        </is>
      </c>
      <c r="Q1" s="1" t="inlineStr">
        <is>
          <t>eBay Fees</t>
        </is>
      </c>
      <c r="R1" s="1" t="inlineStr">
        <is>
          <t>Shipping Charged to Buyer</t>
        </is>
      </c>
      <c r="S1" s="1" t="inlineStr">
        <is>
          <t>Actual Shipping Cost</t>
        </is>
      </c>
      <c r="T1" s="1" t="inlineStr">
        <is>
          <t>Net Profit</t>
        </is>
      </c>
      <c r="U1" s="1" t="inlineStr">
        <is>
          <t>Margin %</t>
        </is>
      </c>
      <c r="V1" s="1" t="inlineStr">
        <is>
          <t>Status</t>
        </is>
      </c>
    </row>
    <row r="2">
      <c r="A2" s="2" t="inlineStr">
        <is>
          <t>ITM-001</t>
        </is>
      </c>
      <c r="B2" s="2" t="inlineStr">
        <is>
          <t>MC-NK-JKT-001</t>
        </is>
      </c>
      <c r="C2" s="41" t="n">
        <v>46057</v>
      </c>
      <c r="D2" s="4" t="inlineStr">
        <is>
          <t>Thrift Store</t>
        </is>
      </c>
      <c r="E2" s="4" t="inlineStr">
        <is>
          <t>Goodwill Austin TX</t>
        </is>
      </c>
      <c r="F2" s="4" t="inlineStr">
        <is>
          <t>Nike Windbreaker Jacket (Sz M)</t>
        </is>
      </c>
      <c r="G2" s="4" t="inlineStr">
        <is>
          <t>Clothing</t>
        </is>
      </c>
      <c r="H2" s="5" t="n">
        <v>1</v>
      </c>
      <c r="I2" s="42" t="n">
        <v>8</v>
      </c>
      <c r="J2" s="42" t="n">
        <v>0</v>
      </c>
      <c r="K2" s="42" t="n">
        <v>0</v>
      </c>
      <c r="L2" s="42" t="n">
        <v>1.5</v>
      </c>
      <c r="M2" s="43">
        <f>IFERROR(((I2*H2)+J2+K2+L2)/H2,0)</f>
        <v/>
      </c>
      <c r="N2" s="5" t="n">
        <v>1</v>
      </c>
      <c r="O2" s="41" t="n">
        <v>46082</v>
      </c>
      <c r="P2" s="42" t="n">
        <v>45</v>
      </c>
      <c r="Q2" s="42" t="n">
        <v>6.75</v>
      </c>
      <c r="R2" s="42" t="n">
        <v>0</v>
      </c>
      <c r="S2" s="42" t="n">
        <v>7.5</v>
      </c>
      <c r="T2" s="43">
        <f>IFERROR(P2-Q2-S2-(M2*N2),0)</f>
        <v/>
      </c>
      <c r="U2" s="44">
        <f>IFERROR(IF(P2=0,0,T2/P2),0)</f>
        <v/>
      </c>
      <c r="V2" s="2">
        <f>IF(N2=0,"Open",IF(T2&gt;=0,"Profitable","Loss"))</f>
        <v/>
      </c>
    </row>
    <row r="3">
      <c r="A3" s="9" t="inlineStr">
        <is>
          <t>ITM-002</t>
        </is>
      </c>
      <c r="B3" s="9" t="inlineStr">
        <is>
          <t>JL-WH-HDPH-002</t>
        </is>
      </c>
      <c r="C3" s="41" t="n">
        <v>46064</v>
      </c>
      <c r="D3" s="4" t="inlineStr">
        <is>
          <t>Retail Arbitrage</t>
        </is>
      </c>
      <c r="E3" s="4" t="inlineStr">
        <is>
          <t>Best Buy Denver CO</t>
        </is>
      </c>
      <c r="F3" s="4" t="inlineStr">
        <is>
          <t>Sony WH-1000XM4 Headphones</t>
        </is>
      </c>
      <c r="G3" s="4" t="inlineStr">
        <is>
          <t>Electronics</t>
        </is>
      </c>
      <c r="H3" s="5" t="n">
        <v>1</v>
      </c>
      <c r="I3" s="42" t="n">
        <v>180</v>
      </c>
      <c r="J3" s="42" t="n">
        <v>0</v>
      </c>
      <c r="K3" s="42" t="n">
        <v>14.4</v>
      </c>
      <c r="L3" s="42" t="n">
        <v>2</v>
      </c>
      <c r="M3" s="45">
        <f>IFERROR(((I3*H3)+J3+K3+L3)/H3,0)</f>
        <v/>
      </c>
      <c r="N3" s="5" t="n">
        <v>1</v>
      </c>
      <c r="O3" s="41" t="n">
        <v>46078</v>
      </c>
      <c r="P3" s="42" t="n">
        <v>235</v>
      </c>
      <c r="Q3" s="42" t="n">
        <v>35.25</v>
      </c>
      <c r="R3" s="42" t="n">
        <v>0</v>
      </c>
      <c r="S3" s="42" t="n">
        <v>12</v>
      </c>
      <c r="T3" s="45">
        <f>IFERROR(P3-Q3-S3-(M3*N3),0)</f>
        <v/>
      </c>
      <c r="U3" s="46">
        <f>IFERROR(IF(P3=0,0,T3/P3),0)</f>
        <v/>
      </c>
      <c r="V3" s="9">
        <f>IF(N3=0,"Open",IF(T3&gt;=0,"Profitable","Loss"))</f>
        <v/>
      </c>
    </row>
    <row r="4">
      <c r="A4" s="2" t="inlineStr">
        <is>
          <t>ITM-003</t>
        </is>
      </c>
      <c r="B4" s="2" t="inlineStr">
        <is>
          <t>JW-ES-BLNDR-003</t>
        </is>
      </c>
      <c r="C4" s="41" t="n">
        <v>46050</v>
      </c>
      <c r="D4" s="4" t="inlineStr">
        <is>
          <t>Estate Sale</t>
        </is>
      </c>
      <c r="E4" s="4" t="inlineStr">
        <is>
          <t>Columbus Estate Sale OH</t>
        </is>
      </c>
      <c r="F4" s="4" t="inlineStr">
        <is>
          <t>Vitamix Blender 5200</t>
        </is>
      </c>
      <c r="G4" s="4" t="inlineStr">
        <is>
          <t>Home Goods</t>
        </is>
      </c>
      <c r="H4" s="5" t="n">
        <v>1</v>
      </c>
      <c r="I4" s="42" t="n">
        <v>35</v>
      </c>
      <c r="J4" s="42" t="n">
        <v>5</v>
      </c>
      <c r="K4" s="42" t="n">
        <v>0</v>
      </c>
      <c r="L4" s="42" t="n">
        <v>0</v>
      </c>
      <c r="M4" s="43">
        <f>IFERROR(((I4*H4)+J4+K4+L4)/H4,0)</f>
        <v/>
      </c>
      <c r="N4" s="5" t="n">
        <v>1</v>
      </c>
      <c r="O4" s="41" t="n">
        <v>46091</v>
      </c>
      <c r="P4" s="42" t="n">
        <v>120</v>
      </c>
      <c r="Q4" s="42" t="n">
        <v>18</v>
      </c>
      <c r="R4" s="42" t="n">
        <v>0</v>
      </c>
      <c r="S4" s="42" t="n">
        <v>14</v>
      </c>
      <c r="T4" s="43">
        <f>IFERROR(P4-Q4-S4-(M4*N4),0)</f>
        <v/>
      </c>
      <c r="U4" s="44">
        <f>IFERROR(IF(P4=0,0,T4/P4),0)</f>
        <v/>
      </c>
      <c r="V4" s="2">
        <f>IF(N4=0,"Open",IF(T4&gt;=0,"Profitable","Loss"))</f>
        <v/>
      </c>
    </row>
    <row r="5">
      <c r="A5" s="9" t="inlineStr">
        <is>
          <t>ITM-004</t>
        </is>
      </c>
      <c r="B5" s="9" t="inlineStr">
        <is>
          <t>ED-GS-LEGO-004</t>
        </is>
      </c>
      <c r="C5" s="41" t="n">
        <v>46083</v>
      </c>
      <c r="D5" s="4" t="inlineStr">
        <is>
          <t>Garage Sale</t>
        </is>
      </c>
      <c r="E5" s="4" t="inlineStr">
        <is>
          <t>Phoenix AZ Garage Sale</t>
        </is>
      </c>
      <c r="F5" s="4" t="inlineStr">
        <is>
          <t>LEGO Star Wars Millennium Falcon</t>
        </is>
      </c>
      <c r="G5" s="4" t="inlineStr">
        <is>
          <t>Toys</t>
        </is>
      </c>
      <c r="H5" s="5" t="n">
        <v>1</v>
      </c>
      <c r="I5" s="42" t="n">
        <v>40</v>
      </c>
      <c r="J5" s="42" t="n">
        <v>0</v>
      </c>
      <c r="K5" s="42" t="n">
        <v>0</v>
      </c>
      <c r="L5" s="42" t="n">
        <v>0</v>
      </c>
      <c r="M5" s="45">
        <f>IFERROR(((I5*H5)+J5+K5+L5)/H5,0)</f>
        <v/>
      </c>
      <c r="N5" s="5" t="n">
        <v>0</v>
      </c>
      <c r="O5" s="9" t="inlineStr"/>
      <c r="P5" s="42" t="n">
        <v>0</v>
      </c>
      <c r="Q5" s="42" t="n">
        <v>0</v>
      </c>
      <c r="R5" s="42" t="n">
        <v>0</v>
      </c>
      <c r="S5" s="42" t="n">
        <v>0</v>
      </c>
      <c r="T5" s="45">
        <f>IFERROR(P5-Q5-S5-(M5*N5),0)</f>
        <v/>
      </c>
      <c r="U5" s="46">
        <f>IFERROR(IF(P5=0,0,T5/P5),0)</f>
        <v/>
      </c>
      <c r="V5" s="9">
        <f>IF(N5=0,"Open",IF(T5&gt;=0,"Profitable","Loss"))</f>
        <v/>
      </c>
    </row>
    <row r="6">
      <c r="A6" s="2" t="inlineStr">
        <is>
          <t>ITM-005</t>
        </is>
      </c>
      <c r="B6" s="2" t="inlineStr">
        <is>
          <t>DB-OR-SHOES-005</t>
        </is>
      </c>
      <c r="C6" s="41" t="n">
        <v>46071</v>
      </c>
      <c r="D6" s="4" t="inlineStr">
        <is>
          <t>Online Retail</t>
        </is>
      </c>
      <c r="E6" s="4" t="inlineStr">
        <is>
          <t>Nike.com Atlanta GA</t>
        </is>
      </c>
      <c r="F6" s="4" t="inlineStr">
        <is>
          <t>Nike Air Max 270 Sz 10</t>
        </is>
      </c>
      <c r="G6" s="4" t="inlineStr">
        <is>
          <t>Shoes</t>
        </is>
      </c>
      <c r="H6" s="5" t="n">
        <v>1</v>
      </c>
      <c r="I6" s="42" t="n">
        <v>110</v>
      </c>
      <c r="J6" s="42" t="n">
        <v>0</v>
      </c>
      <c r="K6" s="42" t="n">
        <v>8.800000000000001</v>
      </c>
      <c r="L6" s="42" t="n">
        <v>1</v>
      </c>
      <c r="M6" s="43">
        <f>IFERROR(((I6*H6)+J6+K6+L6)/H6,0)</f>
        <v/>
      </c>
      <c r="N6" s="5" t="n">
        <v>1</v>
      </c>
      <c r="O6" s="41" t="n">
        <v>46096</v>
      </c>
      <c r="P6" s="42" t="n">
        <v>118</v>
      </c>
      <c r="Q6" s="42" t="n">
        <v>17.7</v>
      </c>
      <c r="R6" s="42" t="n">
        <v>0</v>
      </c>
      <c r="S6" s="42" t="n">
        <v>13.5</v>
      </c>
      <c r="T6" s="43">
        <f>IFERROR(P6-Q6-S6-(M6*N6),0)</f>
        <v/>
      </c>
      <c r="U6" s="44">
        <f>IFERROR(IF(P6=0,0,T6/P6),0)</f>
        <v/>
      </c>
      <c r="V6" s="2">
        <f>IF(N6=0,"Open",IF(T6&gt;=0,"Profitable","Loss"))</f>
        <v/>
      </c>
    </row>
    <row r="7">
      <c r="A7" s="9" t="inlineStr">
        <is>
          <t>ITM-006</t>
        </is>
      </c>
      <c r="B7" s="9" t="inlineStr">
        <is>
          <t>SJ-WH-HDEC-006</t>
        </is>
      </c>
      <c r="C7" s="41" t="n">
        <v>46042</v>
      </c>
      <c r="D7" s="4" t="inlineStr">
        <is>
          <t>Wholesale</t>
        </is>
      </c>
      <c r="E7" s="4" t="inlineStr">
        <is>
          <t>Riverside Supply Inc. WA</t>
        </is>
      </c>
      <c r="F7" s="4" t="inlineStr">
        <is>
          <t>Rustic Wood Frame Wall Art</t>
        </is>
      </c>
      <c r="G7" s="4" t="inlineStr">
        <is>
          <t>Home Goods</t>
        </is>
      </c>
      <c r="H7" s="5" t="n">
        <v>4</v>
      </c>
      <c r="I7" s="42" t="n">
        <v>12</v>
      </c>
      <c r="J7" s="42" t="n">
        <v>8</v>
      </c>
      <c r="K7" s="42" t="n">
        <v>0</v>
      </c>
      <c r="L7" s="42" t="n">
        <v>2</v>
      </c>
      <c r="M7" s="45">
        <f>IFERROR(((I7*H7)+J7+K7+L7)/H7,0)</f>
        <v/>
      </c>
      <c r="N7" s="5" t="n">
        <v>4</v>
      </c>
      <c r="O7" s="41" t="n">
        <v>46067</v>
      </c>
      <c r="P7" s="42" t="n">
        <v>148</v>
      </c>
      <c r="Q7" s="42" t="n">
        <v>22.2</v>
      </c>
      <c r="R7" s="42" t="n">
        <v>16</v>
      </c>
      <c r="S7" s="42" t="n">
        <v>20</v>
      </c>
      <c r="T7" s="45">
        <f>IFERROR(P7-Q7-S7-(M7*N7),0)</f>
        <v/>
      </c>
      <c r="U7" s="46">
        <f>IFERROR(IF(P7=0,0,T7/P7),0)</f>
        <v/>
      </c>
      <c r="V7" s="9">
        <f>IF(N7=0,"Open",IF(T7&gt;=0,"Profitable","Loss"))</f>
        <v/>
      </c>
    </row>
    <row r="8">
      <c r="A8" s="2" t="inlineStr">
        <is>
          <t>ITM-007</t>
        </is>
      </c>
      <c r="B8" s="2" t="inlineStr">
        <is>
          <t>RM-TH-BOOK-007</t>
        </is>
      </c>
      <c r="C8" s="41" t="n">
        <v>46086</v>
      </c>
      <c r="D8" s="4" t="inlineStr">
        <is>
          <t>Thrift Store</t>
        </is>
      </c>
      <c r="E8" s="4" t="inlineStr">
        <is>
          <t>Goodwill Nashville TN</t>
        </is>
      </c>
      <c r="F8" s="4" t="inlineStr">
        <is>
          <t>Hardcover Books Lot (12 pcs)</t>
        </is>
      </c>
      <c r="G8" s="4" t="inlineStr">
        <is>
          <t>Books</t>
        </is>
      </c>
      <c r="H8" s="5" t="n">
        <v>12</v>
      </c>
      <c r="I8" s="42" t="n">
        <v>0.5</v>
      </c>
      <c r="J8" s="42" t="n">
        <v>0</v>
      </c>
      <c r="K8" s="42" t="n">
        <v>0</v>
      </c>
      <c r="L8" s="42" t="n">
        <v>1</v>
      </c>
      <c r="M8" s="43">
        <f>IFERROR(((I8*H8)+J8+K8+L8)/H8,0)</f>
        <v/>
      </c>
      <c r="N8" s="5" t="n">
        <v>8</v>
      </c>
      <c r="O8" s="41" t="n">
        <v>46100</v>
      </c>
      <c r="P8" s="42" t="n">
        <v>42</v>
      </c>
      <c r="Q8" s="42" t="n">
        <v>6.3</v>
      </c>
      <c r="R8" s="42" t="n">
        <v>0</v>
      </c>
      <c r="S8" s="42" t="n">
        <v>9</v>
      </c>
      <c r="T8" s="43">
        <f>IFERROR(P8-Q8-S8-(M8*N8),0)</f>
        <v/>
      </c>
      <c r="U8" s="44">
        <f>IFERROR(IF(P8=0,0,T8/P8),0)</f>
        <v/>
      </c>
      <c r="V8" s="2">
        <f>IF(N8=0,"Open",IF(T8&gt;=0,"Profitable","Loss"))</f>
        <v/>
      </c>
    </row>
    <row r="9">
      <c r="A9" s="9" t="inlineStr">
        <is>
          <t>ITM-008</t>
        </is>
      </c>
      <c r="B9" s="9" t="inlineStr">
        <is>
          <t>AM-PL-ACCS-008</t>
        </is>
      </c>
      <c r="C9" s="41" t="n">
        <v>46060</v>
      </c>
      <c r="D9" s="4" t="inlineStr">
        <is>
          <t>Private Label</t>
        </is>
      </c>
      <c r="E9" s="4" t="inlineStr">
        <is>
          <t>Summit Brands LLC NC</t>
        </is>
      </c>
      <c r="F9" s="4" t="inlineStr">
        <is>
          <t>Leather Card Holder Wallet</t>
        </is>
      </c>
      <c r="G9" s="4" t="inlineStr">
        <is>
          <t>Accessories</t>
        </is>
      </c>
      <c r="H9" s="5" t="n">
        <v>5</v>
      </c>
      <c r="I9" s="42" t="n">
        <v>6.5</v>
      </c>
      <c r="J9" s="42" t="n">
        <v>6</v>
      </c>
      <c r="K9" s="42" t="n">
        <v>0</v>
      </c>
      <c r="L9" s="42" t="n">
        <v>3</v>
      </c>
      <c r="M9" s="45">
        <f>IFERROR(((I9*H9)+J9+K9+L9)/H9,0)</f>
        <v/>
      </c>
      <c r="N9" s="5" t="n">
        <v>5</v>
      </c>
      <c r="O9" s="41" t="n">
        <v>46099</v>
      </c>
      <c r="P9" s="42" t="n">
        <v>89</v>
      </c>
      <c r="Q9" s="42" t="n">
        <v>13.35</v>
      </c>
      <c r="R9" s="42" t="n">
        <v>0</v>
      </c>
      <c r="S9" s="42" t="n">
        <v>11</v>
      </c>
      <c r="T9" s="45">
        <f>IFERROR(P9-Q9-S9-(M9*N9),0)</f>
        <v/>
      </c>
      <c r="U9" s="46">
        <f>IFERROR(IF(P9=0,0,T9/P9),0)</f>
        <v/>
      </c>
      <c r="V9" s="9">
        <f>IF(N9=0,"Open",IF(T9&gt;=0,"Profitable","Loss"))</f>
        <v/>
      </c>
    </row>
    <row r="10">
      <c r="A10" s="2" t="inlineStr">
        <is>
          <t>ITM-009</t>
        </is>
      </c>
      <c r="B10" s="2" t="inlineStr">
        <is>
          <t>CA-OR-SPORT-009</t>
        </is>
      </c>
      <c r="C10" s="41" t="n">
        <v>46079</v>
      </c>
      <c r="D10" s="4" t="inlineStr">
        <is>
          <t>Online Retail</t>
        </is>
      </c>
      <c r="E10" s="4" t="inlineStr">
        <is>
          <t>Oakwood Sports Dallas TX</t>
        </is>
      </c>
      <c r="F10" s="4" t="inlineStr">
        <is>
          <t>Callaway Strata Golf Set</t>
        </is>
      </c>
      <c r="G10" s="4" t="inlineStr">
        <is>
          <t>Sporting Goods</t>
        </is>
      </c>
      <c r="H10" s="5" t="n">
        <v>1</v>
      </c>
      <c r="I10" s="42" t="n">
        <v>95</v>
      </c>
      <c r="J10" s="42" t="n">
        <v>0</v>
      </c>
      <c r="K10" s="42" t="n">
        <v>7.6</v>
      </c>
      <c r="L10" s="42" t="n">
        <v>2</v>
      </c>
      <c r="M10" s="43">
        <f>IFERROR(((I10*H10)+J10+K10+L10)/H10,0)</f>
        <v/>
      </c>
      <c r="N10" s="5" t="n">
        <v>1</v>
      </c>
      <c r="O10" s="41" t="n">
        <v>46101</v>
      </c>
      <c r="P10" s="42" t="n">
        <v>155</v>
      </c>
      <c r="Q10" s="42" t="n">
        <v>23.25</v>
      </c>
      <c r="R10" s="42" t="n">
        <v>0</v>
      </c>
      <c r="S10" s="42" t="n">
        <v>18</v>
      </c>
      <c r="T10" s="43">
        <f>IFERROR(P10-Q10-S10-(M10*N10),0)</f>
        <v/>
      </c>
      <c r="U10" s="44">
        <f>IFERROR(IF(P10=0,0,T10/P10),0)</f>
        <v/>
      </c>
      <c r="V10" s="2">
        <f>IF(N10=0,"Open",IF(T10&gt;=0,"Profitable","Loss"))</f>
        <v/>
      </c>
    </row>
    <row r="11">
      <c r="A11" s="9" t="inlineStr">
        <is>
          <t>ITM-010</t>
        </is>
      </c>
      <c r="B11" s="9" t="inlineStr">
        <is>
          <t>JT-TH-CLTH-010</t>
        </is>
      </c>
      <c r="C11" s="41" t="n">
        <v>46089</v>
      </c>
      <c r="D11" s="4" t="inlineStr">
        <is>
          <t>Thrift Store</t>
        </is>
      </c>
      <c r="E11" s="4" t="inlineStr">
        <is>
          <t>Salvation Army Tampa FL</t>
        </is>
      </c>
      <c r="F11" s="4" t="inlineStr">
        <is>
          <t>Mixed Clothing Lot (8 pcs)</t>
        </is>
      </c>
      <c r="G11" s="4" t="inlineStr">
        <is>
          <t>Clothing</t>
        </is>
      </c>
      <c r="H11" s="5" t="n">
        <v>8</v>
      </c>
      <c r="I11" s="42" t="n">
        <v>2</v>
      </c>
      <c r="J11" s="42" t="n">
        <v>0</v>
      </c>
      <c r="K11" s="42" t="n">
        <v>0</v>
      </c>
      <c r="L11" s="42" t="n">
        <v>2.5</v>
      </c>
      <c r="M11" s="45">
        <f>IFERROR(((I11*H11)+J11+K11+L11)/H11,0)</f>
        <v/>
      </c>
      <c r="N11" s="5" t="n">
        <v>6</v>
      </c>
      <c r="O11" s="41" t="n">
        <v>46103</v>
      </c>
      <c r="P11" s="42" t="n">
        <v>58</v>
      </c>
      <c r="Q11" s="42" t="n">
        <v>8.699999999999999</v>
      </c>
      <c r="R11" s="42" t="n">
        <v>0</v>
      </c>
      <c r="S11" s="42" t="n">
        <v>12</v>
      </c>
      <c r="T11" s="45">
        <f>IFERROR(P11-Q11-S11-(M11*N11),0)</f>
        <v/>
      </c>
      <c r="U11" s="46">
        <f>IFERROR(IF(P11=0,0,T11/P11),0)</f>
        <v/>
      </c>
      <c r="V11" s="9">
        <f>IF(N11=0,"Open",IF(T11&gt;=0,"Profitable","Loss"))</f>
        <v/>
      </c>
    </row>
    <row r="12"/>
    <row r="13">
      <c r="A13" s="12" t="inlineStr">
        <is>
          <t>TOTALS</t>
        </is>
      </c>
      <c r="I13" s="47">
        <f>SUM(I2:I11)</f>
        <v/>
      </c>
      <c r="J13" s="47">
        <f>SUM(J2:J11)</f>
        <v/>
      </c>
      <c r="K13" s="47">
        <f>SUM(K2:K11)</f>
        <v/>
      </c>
      <c r="L13" s="47">
        <f>SUM(L2:L11)</f>
        <v/>
      </c>
      <c r="P13" s="47">
        <f>SUM(P2:P11)</f>
        <v/>
      </c>
      <c r="Q13" s="47">
        <f>SUM(Q2:Q11)</f>
        <v/>
      </c>
      <c r="S13" s="47">
        <f>SUM(S2:S11)</f>
        <v/>
      </c>
      <c r="T13" s="47">
        <f>SUM(T2:T11)</f>
        <v/>
      </c>
      <c r="U13" s="48">
        <f>IFERROR(AVERAGE(U2:U11),0)</f>
        <v/>
      </c>
    </row>
  </sheetData>
  <conditionalFormatting sqref="T2:T11">
    <cfRule type="expression" priority="1" dxfId="0" stopIfTrue="0">
      <formula>T2&gt;0</formula>
    </cfRule>
    <cfRule type="expression" priority="2" dxfId="1" stopIfTrue="0">
      <formula>T2&lt;0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5" customWidth="1" min="3" max="3"/>
    <col width="22" customWidth="1" min="4" max="4"/>
    <col width="18" customWidth="1" min="5" max="5"/>
    <col width="5" customWidth="1" min="6" max="6"/>
    <col width="22" customWidth="1" min="7" max="7"/>
    <col width="18" customWidth="1" min="8" max="8"/>
  </cols>
  <sheetData>
    <row r="1">
      <c r="A1" s="15" t="inlineStr">
        <is>
          <t>eBay Reseller — COGS &amp; Profit Dashboard</t>
        </is>
      </c>
    </row>
    <row r="2">
      <c r="A2" s="16" t="inlineStr">
        <is>
          <t>As of: 06/19/2026</t>
        </is>
      </c>
    </row>
    <row r="3"/>
    <row r="4">
      <c r="A4" s="1" t="inlineStr">
        <is>
          <t>KEY METRICS</t>
        </is>
      </c>
      <c r="B4" s="1" t="inlineStr">
        <is>
          <t>Value</t>
        </is>
      </c>
      <c r="D4" s="1" t="inlineStr">
        <is>
          <t>PROFIT BY CATEGORY</t>
        </is>
      </c>
      <c r="E4" s="1" t="inlineStr">
        <is>
          <t>Net Profit</t>
        </is>
      </c>
      <c r="G4" s="1" t="inlineStr">
        <is>
          <t>SALES BY SOURCE TYPE</t>
        </is>
      </c>
      <c r="H4" s="1" t="inlineStr">
        <is>
          <t>Gross Sales</t>
        </is>
      </c>
    </row>
    <row r="5">
      <c r="A5" s="17" t="inlineStr">
        <is>
          <t>Total Purchase Cost</t>
        </is>
      </c>
      <c r="B5" s="49">
        <f>IFERROR(SUM(Inventory_Log!I2:I11*Inventory_Log!H2:H11),0)</f>
        <v/>
      </c>
      <c r="D5" s="19" t="inlineStr">
        <is>
          <t>Electronics</t>
        </is>
      </c>
      <c r="E5" s="50">
        <f>IFERROR(SUMIF(Inventory_Log!G2:G11,D5,Inventory_Log!T2:T11),0)</f>
        <v/>
      </c>
      <c r="G5" s="19" t="inlineStr">
        <is>
          <t>Thrift Store</t>
        </is>
      </c>
      <c r="H5" s="50">
        <f>IFERROR(SUMIF(Inventory_Log!D2:D11,G5,Inventory_Log!P2:P11),0)</f>
        <v/>
      </c>
    </row>
    <row r="6">
      <c r="A6" s="21" t="inlineStr">
        <is>
          <t>Total Purchase Shipping</t>
        </is>
      </c>
      <c r="B6" s="49">
        <f>IFERROR(SUM(Inventory_Log!J2:J11),0)</f>
        <v/>
      </c>
      <c r="D6" s="22" t="inlineStr">
        <is>
          <t>Clothing</t>
        </is>
      </c>
      <c r="E6" s="51">
        <f>IFERROR(SUMIF(Inventory_Log!G2:G11,D6,Inventory_Log!T2:T11),0)</f>
        <v/>
      </c>
      <c r="G6" s="22" t="inlineStr">
        <is>
          <t>Retail Arbitrage</t>
        </is>
      </c>
      <c r="H6" s="51">
        <f>IFERROR(SUMIF(Inventory_Log!D2:D11,G6,Inventory_Log!P2:P11),0)</f>
        <v/>
      </c>
    </row>
    <row r="7">
      <c r="A7" s="17" t="inlineStr">
        <is>
          <t>Total Sales Tax Paid</t>
        </is>
      </c>
      <c r="B7" s="49">
        <f>IFERROR(SUM(Inventory_Log!K2:K11),0)</f>
        <v/>
      </c>
      <c r="D7" s="19" t="inlineStr">
        <is>
          <t>Shoes</t>
        </is>
      </c>
      <c r="E7" s="50">
        <f>IFERROR(SUMIF(Inventory_Log!G2:G11,D7,Inventory_Log!T2:T11),0)</f>
        <v/>
      </c>
      <c r="G7" s="19" t="inlineStr">
        <is>
          <t>Online Retail</t>
        </is>
      </c>
      <c r="H7" s="50">
        <f>IFERROR(SUMIF(Inventory_Log!D2:D11,G7,Inventory_Log!P2:P11),0)</f>
        <v/>
      </c>
    </row>
    <row r="8">
      <c r="A8" s="21" t="inlineStr">
        <is>
          <t>Total Prep Cost</t>
        </is>
      </c>
      <c r="B8" s="49">
        <f>IFERROR(SUM(Inventory_Log!L2:L11),0)</f>
        <v/>
      </c>
      <c r="D8" s="22" t="inlineStr">
        <is>
          <t>Home Goods</t>
        </is>
      </c>
      <c r="E8" s="51">
        <f>IFERROR(SUMIF(Inventory_Log!G2:G11,D8,Inventory_Log!T2:T11),0)</f>
        <v/>
      </c>
      <c r="G8" s="22" t="inlineStr">
        <is>
          <t>Wholesale</t>
        </is>
      </c>
      <c r="H8" s="51">
        <f>IFERROR(SUMIF(Inventory_Log!D2:D11,G8,Inventory_Log!P2:P11),0)</f>
        <v/>
      </c>
    </row>
    <row r="9">
      <c r="A9" s="17" t="inlineStr">
        <is>
          <t>Total Gross Sales</t>
        </is>
      </c>
      <c r="B9" s="49">
        <f>IFERROR(SUM(Inventory_Log!P2:P11),0)</f>
        <v/>
      </c>
      <c r="D9" s="19" t="inlineStr">
        <is>
          <t>Books</t>
        </is>
      </c>
      <c r="E9" s="50">
        <f>IFERROR(SUMIF(Inventory_Log!G2:G11,D9,Inventory_Log!T2:T11),0)</f>
        <v/>
      </c>
      <c r="G9" s="19" t="inlineStr">
        <is>
          <t>Private Label</t>
        </is>
      </c>
      <c r="H9" s="50">
        <f>IFERROR(SUMIF(Inventory_Log!D2:D11,G9,Inventory_Log!P2:P11),0)</f>
        <v/>
      </c>
    </row>
    <row r="10">
      <c r="A10" s="21" t="inlineStr">
        <is>
          <t>Total eBay Fees</t>
        </is>
      </c>
      <c r="B10" s="49">
        <f>IFERROR(SUM(Inventory_Log!Q2:Q11),0)</f>
        <v/>
      </c>
      <c r="D10" s="22" t="inlineStr">
        <is>
          <t>Toys</t>
        </is>
      </c>
      <c r="E10" s="51">
        <f>IFERROR(SUMIF(Inventory_Log!G2:G11,D10,Inventory_Log!T2:T11),0)</f>
        <v/>
      </c>
      <c r="G10" s="22" t="inlineStr">
        <is>
          <t>Estate Sale</t>
        </is>
      </c>
      <c r="H10" s="51">
        <f>IFERROR(SUMIF(Inventory_Log!D2:D11,G10,Inventory_Log!P2:P11),0)</f>
        <v/>
      </c>
    </row>
    <row r="11">
      <c r="A11" s="17" t="inlineStr">
        <is>
          <t>Total Actual Ship Cost</t>
        </is>
      </c>
      <c r="B11" s="49">
        <f>IFERROR(SUM(Inventory_Log!S2:S11),0)</f>
        <v/>
      </c>
      <c r="D11" s="19" t="inlineStr">
        <is>
          <t>Sporting Goods</t>
        </is>
      </c>
      <c r="E11" s="50">
        <f>IFERROR(SUMIF(Inventory_Log!G2:G11,D11,Inventory_Log!T2:T11),0)</f>
        <v/>
      </c>
      <c r="G11" s="19" t="inlineStr">
        <is>
          <t>Garage Sale</t>
        </is>
      </c>
      <c r="H11" s="50">
        <f>IFERROR(SUMIF(Inventory_Log!D2:D11,G11,Inventory_Log!P2:P11),0)</f>
        <v/>
      </c>
    </row>
    <row r="12">
      <c r="A12" s="21" t="inlineStr">
        <is>
          <t>Total Net Profit</t>
        </is>
      </c>
      <c r="B12" s="49">
        <f>IFERROR(SUM(Inventory_Log!T2:T11),0)</f>
        <v/>
      </c>
      <c r="D12" s="22" t="inlineStr">
        <is>
          <t>Accessories</t>
        </is>
      </c>
      <c r="E12" s="51">
        <f>IFERROR(SUMIF(Inventory_Log!G2:G11,D12,Inventory_Log!T2:T11),0)</f>
        <v/>
      </c>
    </row>
    <row r="13">
      <c r="A13" s="17" t="inlineStr">
        <is>
          <t>Average Margin %</t>
        </is>
      </c>
      <c r="B13" s="52">
        <f>IFERROR(AVERAGE(Inventory_Log!U2:U11),0)</f>
        <v/>
      </c>
    </row>
    <row r="14">
      <c r="A14" s="21" t="inlineStr">
        <is>
          <t>Items Sold (Units)</t>
        </is>
      </c>
      <c r="B14" s="25">
        <f>IFERROR(SUMIF(Inventory_Log!V2:V11,"Profitable",Inventory_Log!N2:N11)+SUMIF(Inventory_Log!V2:V11,"Loss",Inventory_Log!N2:N11),0)</f>
        <v/>
      </c>
    </row>
    <row r="15">
      <c r="A15" s="17" t="inlineStr">
        <is>
          <t>Open Inventory Count</t>
        </is>
      </c>
      <c r="B15" s="25">
        <f>IFERROR(COUNTIF(Inventory_Log!V2:V11,"Open"),0)</f>
        <v/>
      </c>
    </row>
    <row r="16">
      <c r="A16" s="21" t="inlineStr">
        <is>
          <t>Profitable Listings</t>
        </is>
      </c>
      <c r="B16" s="25">
        <f>IFERROR(COUNTIF(Inventory_Log!V2:V11,"Profitable"),0)</f>
        <v/>
      </c>
    </row>
    <row r="17">
      <c r="A17" s="17" t="inlineStr">
        <is>
          <t>Loss Listings</t>
        </is>
      </c>
      <c r="B17" s="25">
        <f>IFERROR(COUNTIF(Inventory_Log!V2:V11,"Loss"),0)</f>
        <v/>
      </c>
    </row>
    <row r="18">
      <c r="A18" s="21" t="inlineStr">
        <is>
          <t>Profit Rate %</t>
        </is>
      </c>
      <c r="B18" s="52">
        <f>IFERROR(COUNTIF(Inventory_Log!V2:V11,"Profitable")/COUNTA(Inventory_Log!A2:A11),0)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16" customWidth="1" min="3" max="3"/>
    <col width="24" customWidth="1" min="4" max="4"/>
    <col width="22" customWidth="1" min="5" max="5"/>
  </cols>
  <sheetData>
    <row r="1">
      <c r="A1" s="26" t="inlineStr">
        <is>
          <t>eBay Reseller — Reference Lists &amp; Lookup Tables</t>
        </is>
      </c>
    </row>
    <row r="2"/>
    <row r="3">
      <c r="A3" s="1" t="inlineStr">
        <is>
          <t>Source Type</t>
        </is>
      </c>
      <c r="B3" s="1" t="inlineStr">
        <is>
          <t>Category</t>
        </is>
      </c>
      <c r="C3" s="1" t="inlineStr">
        <is>
          <t>eBay Fee Rate</t>
        </is>
      </c>
      <c r="D3" s="1" t="inlineStr">
        <is>
          <t>Default Shipping Method</t>
        </is>
      </c>
      <c r="E3" s="1" t="inlineStr">
        <is>
          <t>Default Prep Type</t>
        </is>
      </c>
    </row>
    <row r="4">
      <c r="A4" s="27" t="inlineStr">
        <is>
          <t>Thrift Store</t>
        </is>
      </c>
      <c r="B4" s="27" t="inlineStr">
        <is>
          <t>Electronics</t>
        </is>
      </c>
      <c r="C4" s="28" t="n">
        <v>0.1285</v>
      </c>
      <c r="D4" s="27" t="inlineStr">
        <is>
          <t>USPS Priority Mail</t>
        </is>
      </c>
      <c r="E4" s="27" t="inlineStr">
        <is>
          <t>Inspect &amp; Clean</t>
        </is>
      </c>
    </row>
    <row r="5">
      <c r="A5" s="29" t="inlineStr">
        <is>
          <t>Retail Arbitrage</t>
        </is>
      </c>
      <c r="B5" s="29" t="inlineStr">
        <is>
          <t>Clothing</t>
        </is>
      </c>
      <c r="C5" s="28" t="n">
        <v>0.1285</v>
      </c>
      <c r="D5" s="29" t="inlineStr">
        <is>
          <t>UPS Ground</t>
        </is>
      </c>
      <c r="E5" s="29" t="inlineStr">
        <is>
          <t>Test &amp; Package</t>
        </is>
      </c>
    </row>
    <row r="6">
      <c r="A6" s="27" t="inlineStr">
        <is>
          <t>Online Retail</t>
        </is>
      </c>
      <c r="B6" s="27" t="inlineStr">
        <is>
          <t>Shoes</t>
        </is>
      </c>
      <c r="C6" s="28" t="n">
        <v>0.1285</v>
      </c>
      <c r="D6" s="27" t="inlineStr">
        <is>
          <t>FedEx Home</t>
        </is>
      </c>
      <c r="E6" s="27" t="inlineStr">
        <is>
          <t>Clean &amp; Box</t>
        </is>
      </c>
    </row>
    <row r="7">
      <c r="A7" s="29" t="inlineStr">
        <is>
          <t>Wholesale</t>
        </is>
      </c>
      <c r="B7" s="29" t="inlineStr">
        <is>
          <t>Home Goods</t>
        </is>
      </c>
      <c r="C7" s="28" t="n">
        <v>0.1285</v>
      </c>
      <c r="D7" s="29" t="inlineStr">
        <is>
          <t>USPS First Class</t>
        </is>
      </c>
      <c r="E7" s="29" t="inlineStr">
        <is>
          <t>Wipe &amp; Wrap</t>
        </is>
      </c>
    </row>
    <row r="8">
      <c r="A8" s="27" t="inlineStr">
        <is>
          <t>Private Label</t>
        </is>
      </c>
      <c r="B8" s="27" t="inlineStr">
        <is>
          <t>Books</t>
        </is>
      </c>
      <c r="C8" s="28" t="n">
        <v>0.1285</v>
      </c>
      <c r="D8" s="27" t="inlineStr">
        <is>
          <t>UPS Ground</t>
        </is>
      </c>
      <c r="E8" s="27" t="inlineStr">
        <is>
          <t>Sort &amp; Bundle</t>
        </is>
      </c>
    </row>
    <row r="9">
      <c r="A9" s="29" t="inlineStr">
        <is>
          <t>Estate Sale</t>
        </is>
      </c>
      <c r="B9" s="29" t="inlineStr">
        <is>
          <t>Toys</t>
        </is>
      </c>
      <c r="C9" s="28" t="n">
        <v>0.1285</v>
      </c>
      <c r="D9" s="29" t="inlineStr">
        <is>
          <t>FedEx Ground</t>
        </is>
      </c>
      <c r="E9" s="29" t="inlineStr">
        <is>
          <t>Test &amp; Box</t>
        </is>
      </c>
    </row>
    <row r="10">
      <c r="A10" s="27" t="inlineStr">
        <is>
          <t>Garage Sale</t>
        </is>
      </c>
      <c r="B10" s="27" t="inlineStr">
        <is>
          <t>Sporting Goods</t>
        </is>
      </c>
      <c r="C10" s="28" t="n">
        <v>0.1285</v>
      </c>
      <c r="D10" s="27" t="inlineStr">
        <is>
          <t>USPS Priority Mail</t>
        </is>
      </c>
      <c r="E10" s="27" t="inlineStr">
        <is>
          <t>Inspect &amp; Label</t>
        </is>
      </c>
    </row>
    <row r="11">
      <c r="B11" s="29" t="inlineStr">
        <is>
          <t>Accessories</t>
        </is>
      </c>
      <c r="C11" s="28" t="n">
        <v>0.1285</v>
      </c>
      <c r="D11" s="29" t="inlineStr">
        <is>
          <t>USPS First Class</t>
        </is>
      </c>
      <c r="E11" s="29" t="inlineStr">
        <is>
          <t>Wrap &amp; Seal</t>
        </is>
      </c>
    </row>
    <row r="12"/>
    <row r="13"/>
    <row r="14">
      <c r="A14" s="30" t="inlineStr">
        <is>
          <t>CATEGORY COUNTS IN LOG</t>
        </is>
      </c>
      <c r="D14" s="30" t="inlineStr">
        <is>
          <t>SOURCE TYPE COUNTS IN LOG</t>
        </is>
      </c>
    </row>
    <row r="15">
      <c r="A15" s="31" t="inlineStr">
        <is>
          <t>Category</t>
        </is>
      </c>
      <c r="B15" s="31" t="inlineStr">
        <is>
          <t># Listings</t>
        </is>
      </c>
      <c r="D15" s="31" t="inlineStr">
        <is>
          <t>Source Type</t>
        </is>
      </c>
      <c r="E15" s="31" t="inlineStr">
        <is>
          <t># Listings</t>
        </is>
      </c>
    </row>
    <row r="16">
      <c r="A16" s="32" t="inlineStr">
        <is>
          <t>Electronics</t>
        </is>
      </c>
      <c r="B16" s="33">
        <f>IFERROR(COUNTIF(Inventory_Log!G2:G11,A16),0)</f>
        <v/>
      </c>
      <c r="D16" s="32" t="inlineStr">
        <is>
          <t>Thrift Store</t>
        </is>
      </c>
      <c r="E16" s="33">
        <f>IFERROR(COUNTIF(Inventory_Log!D2:D11,D16),0)</f>
        <v/>
      </c>
    </row>
    <row r="17">
      <c r="A17" s="34" t="inlineStr">
        <is>
          <t>Clothing</t>
        </is>
      </c>
      <c r="B17" s="35">
        <f>IFERROR(COUNTIF(Inventory_Log!G2:G11,A17),0)</f>
        <v/>
      </c>
      <c r="D17" s="34" t="inlineStr">
        <is>
          <t>Retail Arbitrage</t>
        </is>
      </c>
      <c r="E17" s="35">
        <f>IFERROR(COUNTIF(Inventory_Log!D2:D11,D17),0)</f>
        <v/>
      </c>
    </row>
    <row r="18">
      <c r="A18" s="32" t="inlineStr">
        <is>
          <t>Shoes</t>
        </is>
      </c>
      <c r="B18" s="33">
        <f>IFERROR(COUNTIF(Inventory_Log!G2:G11,A18),0)</f>
        <v/>
      </c>
      <c r="D18" s="32" t="inlineStr">
        <is>
          <t>Online Retail</t>
        </is>
      </c>
      <c r="E18" s="33">
        <f>IFERROR(COUNTIF(Inventory_Log!D2:D11,D18),0)</f>
        <v/>
      </c>
    </row>
    <row r="19">
      <c r="A19" s="34" t="inlineStr">
        <is>
          <t>Home Goods</t>
        </is>
      </c>
      <c r="B19" s="35">
        <f>IFERROR(COUNTIF(Inventory_Log!G2:G11,A19),0)</f>
        <v/>
      </c>
      <c r="D19" s="34" t="inlineStr">
        <is>
          <t>Wholesale</t>
        </is>
      </c>
      <c r="E19" s="35">
        <f>IFERROR(COUNTIF(Inventory_Log!D2:D11,D19),0)</f>
        <v/>
      </c>
    </row>
    <row r="20">
      <c r="A20" s="32" t="inlineStr">
        <is>
          <t>Books</t>
        </is>
      </c>
      <c r="B20" s="33">
        <f>IFERROR(COUNTIF(Inventory_Log!G2:G11,A20),0)</f>
        <v/>
      </c>
      <c r="D20" s="32" t="inlineStr">
        <is>
          <t>Private Label</t>
        </is>
      </c>
      <c r="E20" s="33">
        <f>IFERROR(COUNTIF(Inventory_Log!D2:D11,D20),0)</f>
        <v/>
      </c>
    </row>
    <row r="21">
      <c r="A21" s="34" t="inlineStr">
        <is>
          <t>Toys</t>
        </is>
      </c>
      <c r="B21" s="35">
        <f>IFERROR(COUNTIF(Inventory_Log!G2:G11,A21),0)</f>
        <v/>
      </c>
      <c r="D21" s="34" t="inlineStr">
        <is>
          <t>Estate Sale</t>
        </is>
      </c>
      <c r="E21" s="35">
        <f>IFERROR(COUNTIF(Inventory_Log!D2:D11,D21),0)</f>
        <v/>
      </c>
    </row>
    <row r="22">
      <c r="A22" s="32" t="inlineStr">
        <is>
          <t>Sporting Goods</t>
        </is>
      </c>
      <c r="B22" s="33">
        <f>IFERROR(COUNTIF(Inventory_Log!G2:G11,A22),0)</f>
        <v/>
      </c>
      <c r="D22" s="32" t="inlineStr">
        <is>
          <t>Garage Sale</t>
        </is>
      </c>
      <c r="E22" s="33">
        <f>IFERROR(COUNTIF(Inventory_Log!D2:D11,D22),0)</f>
        <v/>
      </c>
    </row>
    <row r="23">
      <c r="A23" s="34" t="inlineStr">
        <is>
          <t>Accessories</t>
        </is>
      </c>
      <c r="B23" s="35">
        <f>IFERROR(COUNTIF(Inventory_Log!G2:G11,A23),0)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70" customWidth="1" min="2" max="2"/>
  </cols>
  <sheetData>
    <row r="1">
      <c r="A1" s="15" t="inlineStr">
        <is>
          <t>HOW TO USE THIS WORKBOOK</t>
        </is>
      </c>
    </row>
    <row r="2"/>
    <row r="3">
      <c r="A3" s="1" t="inlineStr">
        <is>
          <t>Sheet</t>
        </is>
      </c>
      <c r="B3" s="1" t="inlineStr">
        <is>
          <t>Description</t>
        </is>
      </c>
    </row>
    <row r="4" ht="30" customHeight="1">
      <c r="A4" s="36" t="inlineStr">
        <is>
          <t>Sheet</t>
        </is>
      </c>
      <c r="B4" s="36" t="inlineStr">
        <is>
          <t>Description</t>
        </is>
      </c>
    </row>
    <row r="5" ht="30" customHeight="1">
      <c r="A5" s="37" t="inlineStr">
        <is>
          <t>Inventory_Log</t>
        </is>
      </c>
      <c r="B5" s="38" t="inlineStr">
        <is>
          <t>Main data entry sheet. Enter one row per purchased item. Yellow-highlighted cells are input fields. Columns M (Total COGS per Unit), T (Net Profit), U (Margin %), and V (Status) are auto-calculated — do not edit.</t>
        </is>
      </c>
    </row>
    <row r="6" ht="30" customHeight="1">
      <c r="A6" s="39" t="inlineStr">
        <is>
          <t>COGS_Summary</t>
        </is>
      </c>
      <c r="B6" s="40" t="inlineStr">
        <is>
          <t>Dashboard showing aggregate KPIs, profit by category, and sales by source type. All values pull live from Inventory_Log via formulas. Charts update automatically when data changes.</t>
        </is>
      </c>
    </row>
    <row r="7" ht="30" customHeight="1">
      <c r="A7" s="37" t="inlineStr">
        <is>
          <t>Reference_List</t>
        </is>
      </c>
      <c r="B7" s="38" t="inlineStr">
        <is>
          <t>Lookup tables for source types, categories, eBay fee rates, shipping methods, and prep types. Category counts and source type counts are auto-tallied from Inventory_Log. Use Column C fee rates to validate eBay Fees entries in the log.</t>
        </is>
      </c>
    </row>
    <row r="8" ht="30" customHeight="1">
      <c r="A8" s="39" t="inlineStr"/>
      <c r="B8" s="40" t="inlineStr"/>
    </row>
    <row r="9" ht="30" customHeight="1">
      <c r="A9" s="36" t="inlineStr">
        <is>
          <t>COLUMN GUIDE — Inventory_Log</t>
        </is>
      </c>
      <c r="B9" s="36" t="inlineStr"/>
    </row>
    <row r="10" ht="30" customHeight="1">
      <c r="A10" s="39" t="inlineStr">
        <is>
          <t>Item ID</t>
        </is>
      </c>
      <c r="B10" s="40" t="inlineStr">
        <is>
          <t>Unique identifier for each inventory purchase (e.g. ITM-001).</t>
        </is>
      </c>
    </row>
    <row r="11" ht="30" customHeight="1">
      <c r="A11" s="37" t="inlineStr">
        <is>
          <t>SKU / Listing ID</t>
        </is>
      </c>
      <c r="B11" s="38" t="inlineStr">
        <is>
          <t>Your internal SKU or eBay listing ID for cross-reference.</t>
        </is>
      </c>
    </row>
    <row r="12" ht="30" customHeight="1">
      <c r="A12" s="39" t="inlineStr">
        <is>
          <t>Purchase Date</t>
        </is>
      </c>
      <c r="B12" s="40" t="inlineStr">
        <is>
          <t>Date you bought the item. Format: MM/DD/YYYY.</t>
        </is>
      </c>
    </row>
    <row r="13" ht="30" customHeight="1">
      <c r="A13" s="37" t="inlineStr">
        <is>
          <t>Source Type</t>
        </is>
      </c>
      <c r="B13" s="38" t="inlineStr">
        <is>
          <t>Where you sourced the item (Thrift Store, Online Retail, Wholesale, etc.).</t>
        </is>
      </c>
    </row>
    <row r="14" ht="30" customHeight="1">
      <c r="A14" s="39" t="inlineStr">
        <is>
          <t>Supplier / Store</t>
        </is>
      </c>
      <c r="B14" s="40" t="inlineStr">
        <is>
          <t>Specific store name or seller. Include city/state for traceability.</t>
        </is>
      </c>
    </row>
    <row r="15" ht="30" customHeight="1">
      <c r="A15" s="37" t="inlineStr">
        <is>
          <t>Item Description</t>
        </is>
      </c>
      <c r="B15" s="38" t="inlineStr">
        <is>
          <t>Brief description of the item including brand, model, size if applicable.</t>
        </is>
      </c>
    </row>
    <row r="16" ht="30" customHeight="1">
      <c r="A16" s="39" t="inlineStr">
        <is>
          <t>Category</t>
        </is>
      </c>
      <c r="B16" s="40" t="inlineStr">
        <is>
          <t>eBay listing category. Must match Reference_List categories for SUMIF accuracy.</t>
        </is>
      </c>
    </row>
    <row r="17" ht="30" customHeight="1">
      <c r="A17" s="37" t="inlineStr">
        <is>
          <t>Qty Purchased</t>
        </is>
      </c>
      <c r="B17" s="38" t="inlineStr">
        <is>
          <t>Number of units bought in this purchase.</t>
        </is>
      </c>
    </row>
    <row r="18" ht="30" customHeight="1">
      <c r="A18" s="39" t="inlineStr">
        <is>
          <t>Unit Purchase Cost</t>
        </is>
      </c>
      <c r="B18" s="40" t="inlineStr">
        <is>
          <t>Price paid per individual unit (before shipping, tax, or prep costs).</t>
        </is>
      </c>
    </row>
    <row r="19" ht="30" customHeight="1">
      <c r="A19" s="37" t="inlineStr">
        <is>
          <t>Purchase Shipping</t>
        </is>
      </c>
      <c r="B19" s="38" t="inlineStr">
        <is>
          <t>Total inbound shipping cost for this purchase lot.</t>
        </is>
      </c>
    </row>
    <row r="20" ht="30" customHeight="1">
      <c r="A20" s="39" t="inlineStr">
        <is>
          <t>Sales Tax Paid</t>
        </is>
      </c>
      <c r="B20" s="40" t="inlineStr">
        <is>
          <t>Sales tax paid at purchase (deductible as a COGS component).</t>
        </is>
      </c>
    </row>
    <row r="21" ht="30" customHeight="1">
      <c r="A21" s="37" t="inlineStr">
        <is>
          <t>Other Prep Cost</t>
        </is>
      </c>
      <c r="B21" s="38" t="inlineStr">
        <is>
          <t>Cleaning, repair, repackaging, photography, or other prep expenses.</t>
        </is>
      </c>
    </row>
    <row r="22" ht="30" customHeight="1">
      <c r="A22" s="39" t="inlineStr">
        <is>
          <t>Total COGS per Unit</t>
        </is>
      </c>
      <c r="B22" s="40" t="inlineStr">
        <is>
          <t>AUTO-CALCULATED: ((Unit Cost * Qty) + Ship + Tax + Prep) / Qty.</t>
        </is>
      </c>
    </row>
    <row r="23" ht="30" customHeight="1">
      <c r="A23" s="37" t="inlineStr">
        <is>
          <t>Qty Sold</t>
        </is>
      </c>
      <c r="B23" s="38" t="inlineStr">
        <is>
          <t>Number of units actually sold on eBay.</t>
        </is>
      </c>
    </row>
    <row r="24" ht="30" customHeight="1">
      <c r="A24" s="39" t="inlineStr">
        <is>
          <t>Sale Date</t>
        </is>
      </c>
      <c r="B24" s="40" t="inlineStr">
        <is>
          <t>Date the item sold / shipment sent. Format: MM/DD/YYYY.</t>
        </is>
      </c>
    </row>
    <row r="25" ht="30" customHeight="1">
      <c r="A25" s="37" t="inlineStr">
        <is>
          <t>Gross Sale Price</t>
        </is>
      </c>
      <c r="B25" s="38" t="inlineStr">
        <is>
          <t>Total amount charged to the buyer (item price + shipping charged).</t>
        </is>
      </c>
    </row>
    <row r="26" ht="30" customHeight="1">
      <c r="A26" s="39" t="inlineStr">
        <is>
          <t>eBay Fees</t>
        </is>
      </c>
      <c r="B26" s="40" t="inlineStr">
        <is>
          <t>Total eBay fees: final value fee + insertion fee + any promoted listing fees.</t>
        </is>
      </c>
    </row>
    <row r="27" ht="30" customHeight="1">
      <c r="A27" s="37" t="inlineStr">
        <is>
          <t>Shipping Charged to Buyer</t>
        </is>
      </c>
      <c r="B27" s="38" t="inlineStr">
        <is>
          <t>Shipping amount billed to the buyer (can offset actual shipping cost).</t>
        </is>
      </c>
    </row>
    <row r="28" ht="30" customHeight="1">
      <c r="A28" s="39" t="inlineStr">
        <is>
          <t>Actual Shipping Cost</t>
        </is>
      </c>
      <c r="B28" s="40" t="inlineStr">
        <is>
          <t>What you actually paid to ship the item to the buyer.</t>
        </is>
      </c>
    </row>
    <row r="29" ht="30" customHeight="1">
      <c r="A29" s="37" t="inlineStr">
        <is>
          <t>Net Profit</t>
        </is>
      </c>
      <c r="B29" s="38" t="inlineStr">
        <is>
          <t>AUTO-CALCULATED: Gross Sale - eBay Fees - Actual Shipping - (COGS * Qty Sold).</t>
        </is>
      </c>
    </row>
    <row r="30" ht="30" customHeight="1">
      <c r="A30" s="39" t="inlineStr">
        <is>
          <t>Margin %</t>
        </is>
      </c>
      <c r="B30" s="40" t="inlineStr">
        <is>
          <t>AUTO-CALCULATED: Net Profit / Gross Sale Price. Green = positive, Red = loss.</t>
        </is>
      </c>
    </row>
    <row r="31" ht="30" customHeight="1">
      <c r="A31" s="37" t="inlineStr">
        <is>
          <t>Status</t>
        </is>
      </c>
      <c r="B31" s="38" t="inlineStr">
        <is>
          <t>AUTO-CALCULATED: Open (unsold), Profitable, or Loss.</t>
        </is>
      </c>
    </row>
    <row r="32" ht="30" customHeight="1">
      <c r="A32" s="39" t="inlineStr"/>
      <c r="B32" s="40" t="inlineStr"/>
    </row>
    <row r="33" ht="30" customHeight="1">
      <c r="A33" s="36" t="inlineStr">
        <is>
          <t>TIPS</t>
        </is>
      </c>
      <c r="B33" s="36" t="inlineStr"/>
    </row>
    <row r="34" ht="30" customHeight="1">
      <c r="A34" s="39" t="inlineStr">
        <is>
          <t>Tax Note</t>
        </is>
      </c>
      <c r="B34" s="40" t="inlineStr">
        <is>
          <t>Consult your tax advisor. COGS reduces taxable income — keep all receipts.</t>
        </is>
      </c>
    </row>
    <row r="35" ht="30" customHeight="1">
      <c r="A35" s="37" t="inlineStr">
        <is>
          <t>eBay Fee Rate</t>
        </is>
      </c>
      <c r="B35" s="38" t="inlineStr">
        <is>
          <t>Standard eBay final value fee is ~12.85% for most categories as of 2026.</t>
        </is>
      </c>
    </row>
    <row r="36" ht="30" customHeight="1">
      <c r="A36" s="39" t="inlineStr">
        <is>
          <t>IRS Schedule C</t>
        </is>
      </c>
      <c r="B36" s="40" t="inlineStr">
        <is>
          <t>Net Profit from this sheet feeds directly into Schedule C (Profit or Loss from Business).</t>
        </is>
      </c>
    </row>
    <row r="37" ht="30" customHeight="1">
      <c r="A37" s="37" t="inlineStr">
        <is>
          <t>1099-K Threshold</t>
        </is>
      </c>
      <c r="B37" s="38" t="inlineStr">
        <is>
          <t>eBay will issue a 1099-K if your gross sales exceed $600 in 2026 per IRS rules.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2026-06-19T06:42:48Z</dcterms:created>
  <dcterms:modified xmlns:dcterms="http://purl.org/dc/terms/" xmlns:xsi="http://www.w3.org/2001/XMLSchema-instance" xsi:type="dcterms:W3CDTF">2026-06-19T06:42:48Z</dcterms:modified>
</cp:coreProperties>
</file>