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leage Log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MM/DD/YYYY"/>
    <numFmt numFmtId="165" formatCode="&quot;$&quot;#,##0.00"/>
    <numFmt numFmtId="166" formatCode="#,##0.0"/>
    <numFmt numFmtId="167" formatCode="0.0%"/>
  </numFmts>
  <fonts count="12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13"/>
    </font>
    <font>
      <b val="1"/>
      <color rgb="00FFFFFF"/>
      <sz val="10"/>
    </font>
    <font>
      <b val="1"/>
      <color rgb="00DC2626"/>
    </font>
    <font>
      <b val="1"/>
      <sz val="10"/>
    </font>
    <font>
      <b val="1"/>
      <color rgb="00DC2626"/>
      <sz val="12"/>
    </font>
    <font>
      <i val="1"/>
      <color rgb="006B7280"/>
      <sz val="9"/>
    </font>
    <font>
      <b val="1"/>
      <color rgb="001E293B"/>
      <sz val="11"/>
    </font>
    <font>
      <b val="1"/>
    </font>
    <font>
      <b val="1"/>
      <color rgb="001E293B"/>
      <sz val="10"/>
    </font>
    <font>
      <color rgb="001E293B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D80621"/>
      </patternFill>
    </fill>
    <fill>
      <patternFill patternType="solid">
        <fgColor rgb="00334155"/>
      </patternFill>
    </fill>
    <fill>
      <patternFill patternType="solid">
        <f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center" vertical="center"/>
    </xf>
    <xf numFmtId="0" fontId="1" fillId="2" borderId="1" pivotButton="0" quotePrefix="0" xfId="0"/>
    <xf numFmtId="0" fontId="1" fillId="2" borderId="1" applyAlignment="1" pivotButton="0" quotePrefix="0" xfId="0">
      <alignment horizontal="right" vertical="center"/>
    </xf>
    <xf numFmtId="165" fontId="1" fillId="2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3" fillId="5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3" fillId="6" borderId="1" applyAlignment="1" pivotButton="0" quotePrefix="0" xfId="0">
      <alignment horizontal="center" vertical="center"/>
    </xf>
    <xf numFmtId="165" fontId="6" fillId="7" borderId="1" applyAlignment="1" pivotButton="0" quotePrefix="0" xfId="0">
      <alignment horizontal="center" vertical="center"/>
    </xf>
    <xf numFmtId="0" fontId="7" fillId="7" borderId="1" pivotButton="0" quotePrefix="0" xfId="0"/>
    <xf numFmtId="0" fontId="0" fillId="0" borderId="1" applyAlignment="1" pivotButton="0" quotePrefix="0" xfId="0">
      <alignment horizontal="center" vertical="center"/>
    </xf>
    <xf numFmtId="165" fontId="0" fillId="7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165" fontId="4" fillId="7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166" fontId="8" fillId="7" borderId="1" applyAlignment="1" pivotButton="0" quotePrefix="0" xfId="0">
      <alignment horizontal="right" vertical="center"/>
    </xf>
    <xf numFmtId="0" fontId="7" fillId="3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left" vertical="center"/>
    </xf>
    <xf numFmtId="165" fontId="8" fillId="7" borderId="1" applyAlignment="1" pivotButton="0" quotePrefix="0" xfId="0">
      <alignment horizontal="right" vertical="center"/>
    </xf>
    <xf numFmtId="3" fontId="8" fillId="7" borderId="1" applyAlignment="1" pivotButton="0" quotePrefix="0" xfId="0">
      <alignment horizontal="right" vertical="center"/>
    </xf>
    <xf numFmtId="167" fontId="8" fillId="7" borderId="1" applyAlignment="1" pivotButton="0" quotePrefix="0" xfId="0">
      <alignment horizontal="right" vertical="center"/>
    </xf>
    <xf numFmtId="0" fontId="9" fillId="3" borderId="1" pivotButton="0" quotePrefix="0" xfId="0"/>
    <xf numFmtId="0" fontId="9" fillId="4" borderId="1" pivotButton="0" quotePrefix="0" xfId="0"/>
    <xf numFmtId="0" fontId="3" fillId="5" borderId="1" applyAlignment="1" pivotButton="0" quotePrefix="0" xfId="0">
      <alignment horizontal="right" vertical="top" wrapText="1"/>
    </xf>
    <xf numFmtId="0" fontId="3" fillId="5" borderId="1" applyAlignment="1" pivotButton="0" quotePrefix="0" xfId="0">
      <alignment horizontal="left" vertical="top" wrapText="1"/>
    </xf>
    <xf numFmtId="0" fontId="10" fillId="3" borderId="1" applyAlignment="1" pivotButton="0" quotePrefix="0" xfId="0">
      <alignment horizontal="right" vertical="top" wrapText="1"/>
    </xf>
    <xf numFmtId="0" fontId="11" fillId="3" borderId="1" applyAlignment="1" pivotButton="0" quotePrefix="0" xfId="0">
      <alignment horizontal="left" vertical="top" wrapText="1"/>
    </xf>
    <xf numFmtId="0" fontId="10" fillId="4" borderId="1" applyAlignment="1" pivotButton="0" quotePrefix="0" xfId="0">
      <alignment horizontal="right" vertical="top" wrapText="1"/>
    </xf>
    <xf numFmtId="0" fontId="11" fillId="4" borderId="1" applyAlignment="1" pivotButton="0" quotePrefix="0" xfId="0">
      <alignment horizontal="left" vertical="top" wrapText="1"/>
    </xf>
    <xf numFmtId="164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right" vertical="center"/>
    </xf>
    <xf numFmtId="164" fontId="0" fillId="4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right" vertical="center"/>
    </xf>
    <xf numFmtId="165" fontId="1" fillId="2" borderId="1" applyAlignment="1" pivotButton="0" quotePrefix="0" xfId="0">
      <alignment horizontal="right" vertical="center"/>
    </xf>
    <xf numFmtId="165" fontId="6" fillId="7" borderId="1" applyAlignment="1" pivotButton="0" quotePrefix="0" xfId="0">
      <alignment horizontal="center" vertical="center"/>
    </xf>
    <xf numFmtId="165" fontId="0" fillId="7" borderId="1" applyAlignment="1" pivotButton="0" quotePrefix="0" xfId="0">
      <alignment horizontal="center" vertical="center"/>
    </xf>
    <xf numFmtId="165" fontId="4" fillId="7" borderId="1" applyAlignment="1" pivotButton="0" quotePrefix="0" xfId="0">
      <alignment horizontal="center" vertical="center"/>
    </xf>
    <xf numFmtId="165" fontId="8" fillId="7" borderId="1" applyAlignment="1" pivotButton="0" quotePrefix="0" xfId="0">
      <alignment horizontal="right" vertical="center"/>
    </xf>
  </cellXfs>
  <cellStyles count="1">
    <cellStyle name="Normal" xfId="0" builtinId="0" hidden="0"/>
  </cellStyles>
  <dxfs count="1"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Delivery Earnings vs. Mileage Deduction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Dashboard'!C28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'Summary Dashboard'!$A$29:$A$30</f>
            </numRef>
          </cat>
          <val>
            <numRef>
              <f>'Summary Dashboard'!$C$29:$C$30</f>
            </numRef>
          </val>
        </ser>
        <ser>
          <idx val="1"/>
          <order val="1"/>
          <tx>
            <strRef>
              <f>'Summary Dashboard'!D28</f>
            </strRef>
          </tx>
          <spPr>
            <a:solidFill xmlns:a="http://schemas.openxmlformats.org/drawingml/2006/main">
              <a:srgbClr val="D80621"/>
            </a:solidFill>
            <a:ln xmlns:a="http://schemas.openxmlformats.org/drawingml/2006/main">
              <a:prstDash val="solid"/>
            </a:ln>
          </spPr>
          <cat>
            <numRef>
              <f>'Summary Dashboard'!$A$29:$A$30</f>
            </numRef>
          </cat>
          <val>
            <numRef>
              <f>'Summary Dashboard'!$D$29:$D$30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Business Miles by Month</a:t>
            </a:r>
          </a:p>
        </rich>
      </tx>
    </title>
    <plotArea>
      <lineChart>
        <grouping val="standard"/>
        <ser>
          <idx val="0"/>
          <order val="0"/>
          <tx>
            <strRef>
              <f>'Summary Dashboard'!B28</f>
            </strRef>
          </tx>
          <spPr>
            <a:ln xmlns:a="http://schemas.openxmlformats.org/drawingml/2006/main" w="25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 Dashboard'!$A$29:$A$30</f>
            </numRef>
          </cat>
          <val>
            <numRef>
              <f>'Summary Dashboard'!$B$29:$B$30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Business Miles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31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31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6" customWidth="1" min="3" max="3"/>
    <col width="11" customWidth="1" min="4" max="4"/>
    <col width="11" customWidth="1" min="5" max="5"/>
    <col width="22" customWidth="1" min="6" max="6"/>
    <col width="22" customWidth="1" min="7" max="7"/>
    <col width="16" customWidth="1" min="8" max="8"/>
    <col width="7" customWidth="1" min="9" max="9"/>
    <col width="15" customWidth="1" min="10" max="10"/>
    <col width="15" customWidth="1" min="11" max="11"/>
    <col width="13" customWidth="1" min="12" max="12"/>
    <col width="20" customWidth="1" min="13" max="13"/>
    <col width="11" customWidth="1" min="14" max="14"/>
    <col width="16" customWidth="1" min="15" max="15"/>
    <col width="16" customWidth="1" min="16" max="16"/>
    <col width="28" customWidth="1" min="17" max="17"/>
    <col width="14" customWidth="1" min="18" max="18"/>
    <col width="16" customWidth="1" min="19" max="19"/>
    <col width="20" customWidth="1" min="20" max="20"/>
    <col width="18" customWidth="1" min="21" max="21"/>
    <col width="13" customWidth="1" min="22" max="22"/>
  </cols>
  <sheetData>
    <row r="1" ht="22" customHeight="1">
      <c r="A1" s="1" t="inlineStr">
        <is>
          <t>Date</t>
        </is>
      </c>
      <c r="B1" s="1" t="inlineStr">
        <is>
          <t>Day of Week</t>
        </is>
      </c>
      <c r="C1" s="1" t="inlineStr">
        <is>
          <t>Order/Shift ID</t>
        </is>
      </c>
      <c r="D1" s="1" t="inlineStr">
        <is>
          <t>Start Time</t>
        </is>
      </c>
      <c r="E1" s="1" t="inlineStr">
        <is>
          <t>End Time</t>
        </is>
      </c>
      <c r="F1" s="1" t="inlineStr">
        <is>
          <t>Start Location</t>
        </is>
      </c>
      <c r="G1" s="1" t="inlineStr">
        <is>
          <t>End Location</t>
        </is>
      </c>
      <c r="H1" s="1" t="inlineStr">
        <is>
          <t>City</t>
        </is>
      </c>
      <c r="I1" s="1" t="inlineStr">
        <is>
          <t>State</t>
        </is>
      </c>
      <c r="J1" s="1" t="inlineStr">
        <is>
          <t>Business Miles</t>
        </is>
      </c>
      <c r="K1" s="1" t="inlineStr">
        <is>
          <t>Personal Miles</t>
        </is>
      </c>
      <c r="L1" s="1" t="inlineStr">
        <is>
          <t>Total Miles</t>
        </is>
      </c>
      <c r="M1" s="1" t="inlineStr">
        <is>
          <t>Delivery Earnings ($)</t>
        </is>
      </c>
      <c r="N1" s="1" t="inlineStr">
        <is>
          <t>Tips ($)</t>
        </is>
      </c>
      <c r="O1" s="1" t="inlineStr">
        <is>
          <t>Total Income ($)</t>
        </is>
      </c>
      <c r="P1" s="1" t="inlineStr">
        <is>
          <t>Expense Type</t>
        </is>
      </c>
      <c r="Q1" s="1" t="inlineStr">
        <is>
          <t>Notes</t>
        </is>
      </c>
      <c r="R1" s="1" t="inlineStr">
        <is>
          <t>Reimbursable?</t>
        </is>
      </c>
      <c r="S1" s="1" t="inlineStr">
        <is>
          <t>Deductible Miles</t>
        </is>
      </c>
      <c r="T1" s="1" t="inlineStr">
        <is>
          <t>Mileage Deduction ($)</t>
        </is>
      </c>
      <c r="U1" s="1" t="inlineStr">
        <is>
          <t>Taxable Income ($)</t>
        </is>
      </c>
      <c r="V1" s="1" t="inlineStr">
        <is>
          <t>Status</t>
        </is>
      </c>
    </row>
    <row r="2">
      <c r="A2" s="46" t="inlineStr">
        <is>
          <t>01/03/2026</t>
        </is>
      </c>
      <c r="B2" s="3" t="inlineStr">
        <is>
          <t>Saturday</t>
        </is>
      </c>
      <c r="C2" s="3" t="inlineStr">
        <is>
          <t>DD-2026-001</t>
        </is>
      </c>
      <c r="D2" s="3" t="inlineStr">
        <is>
          <t>10:15 AM</t>
        </is>
      </c>
      <c r="E2" s="3" t="inlineStr">
        <is>
          <t>02:30 PM</t>
        </is>
      </c>
      <c r="F2" s="3" t="inlineStr">
        <is>
          <t>2400 Lamar Blvd</t>
        </is>
      </c>
      <c r="G2" s="3" t="inlineStr">
        <is>
          <t>350 Congress Ave</t>
        </is>
      </c>
      <c r="H2" s="3" t="inlineStr">
        <is>
          <t>Austin</t>
        </is>
      </c>
      <c r="I2" s="3" t="inlineStr">
        <is>
          <t>TX</t>
        </is>
      </c>
      <c r="J2" s="3" t="n">
        <v>38</v>
      </c>
      <c r="K2" s="3" t="n">
        <v>0</v>
      </c>
      <c r="L2" s="4">
        <f>J2+K2</f>
        <v/>
      </c>
      <c r="M2" s="47" t="n">
        <v>62.5</v>
      </c>
      <c r="N2" s="47" t="n">
        <v>14</v>
      </c>
      <c r="O2" s="48">
        <f>M2+N2</f>
        <v/>
      </c>
      <c r="P2" s="3" t="inlineStr">
        <is>
          <t>Business</t>
        </is>
      </c>
      <c r="Q2" s="3" t="inlineStr">
        <is>
          <t>Stacked orders downtown</t>
        </is>
      </c>
      <c r="R2" s="3" t="inlineStr">
        <is>
          <t>No</t>
        </is>
      </c>
      <c r="S2" s="4">
        <f>IF(R2="Yes",0,J2)</f>
        <v/>
      </c>
      <c r="T2" s="48">
        <f>IFERROR(S2*'Summary Dashboard'!B4,0)</f>
        <v/>
      </c>
      <c r="U2" s="48">
        <f>IFERROR(O2-T2,0)</f>
        <v/>
      </c>
      <c r="V2" s="7">
        <f>IF(AND(A2&lt;&gt;"",J2&gt;0),"Complete","Pending")</f>
        <v/>
      </c>
    </row>
    <row r="3">
      <c r="A3" s="49" t="inlineStr">
        <is>
          <t>01/07/2026</t>
        </is>
      </c>
      <c r="B3" s="9" t="inlineStr">
        <is>
          <t>Wednesday</t>
        </is>
      </c>
      <c r="C3" s="9" t="inlineStr">
        <is>
          <t>DD-2026-002</t>
        </is>
      </c>
      <c r="D3" s="9" t="inlineStr">
        <is>
          <t>05:00 PM</t>
        </is>
      </c>
      <c r="E3" s="9" t="inlineStr">
        <is>
          <t>08:45 PM</t>
        </is>
      </c>
      <c r="F3" s="9" t="inlineStr">
        <is>
          <t>1100 Broadway</t>
        </is>
      </c>
      <c r="G3" s="9" t="inlineStr">
        <is>
          <t>900 Charlotte Ave</t>
        </is>
      </c>
      <c r="H3" s="9" t="inlineStr">
        <is>
          <t>Nashville</t>
        </is>
      </c>
      <c r="I3" s="9" t="inlineStr">
        <is>
          <t>TN</t>
        </is>
      </c>
      <c r="J3" s="9" t="n">
        <v>27</v>
      </c>
      <c r="K3" s="9" t="n">
        <v>3</v>
      </c>
      <c r="L3" s="10">
        <f>J3+K3</f>
        <v/>
      </c>
      <c r="M3" s="50" t="n">
        <v>41</v>
      </c>
      <c r="N3" s="50" t="n">
        <v>8.5</v>
      </c>
      <c r="O3" s="51">
        <f>M3+N3</f>
        <v/>
      </c>
      <c r="P3" s="9" t="inlineStr">
        <is>
          <t>Business</t>
        </is>
      </c>
      <c r="Q3" s="9" t="inlineStr">
        <is>
          <t>Evening shift, light traffic</t>
        </is>
      </c>
      <c r="R3" s="9" t="inlineStr">
        <is>
          <t>No</t>
        </is>
      </c>
      <c r="S3" s="10">
        <f>IF(R3="Yes",0,J3)</f>
        <v/>
      </c>
      <c r="T3" s="51">
        <f>IFERROR(S3*'Summary Dashboard'!B4,0)</f>
        <v/>
      </c>
      <c r="U3" s="51">
        <f>IFERROR(O3-T3,0)</f>
        <v/>
      </c>
      <c r="V3" s="13">
        <f>IF(AND(A3&lt;&gt;"",J3&gt;0),"Complete","Pending")</f>
        <v/>
      </c>
    </row>
    <row r="4">
      <c r="A4" s="46" t="inlineStr">
        <is>
          <t>01/10/2026</t>
        </is>
      </c>
      <c r="B4" s="3" t="inlineStr">
        <is>
          <t>Saturday</t>
        </is>
      </c>
      <c r="C4" s="3" t="inlineStr">
        <is>
          <t>DD-2026-003</t>
        </is>
      </c>
      <c r="D4" s="3" t="inlineStr">
        <is>
          <t>11:00 AM</t>
        </is>
      </c>
      <c r="E4" s="3" t="inlineStr">
        <is>
          <t>03:15 PM</t>
        </is>
      </c>
      <c r="F4" s="3" t="inlineStr">
        <is>
          <t>5000 Peachtree Rd</t>
        </is>
      </c>
      <c r="G4" s="3" t="inlineStr">
        <is>
          <t>200 MLK Jr Dr</t>
        </is>
      </c>
      <c r="H4" s="3" t="inlineStr">
        <is>
          <t>Atlanta</t>
        </is>
      </c>
      <c r="I4" s="3" t="inlineStr">
        <is>
          <t>GA</t>
        </is>
      </c>
      <c r="J4" s="3" t="n">
        <v>45</v>
      </c>
      <c r="K4" s="3" t="n">
        <v>0</v>
      </c>
      <c r="L4" s="4">
        <f>J4+K4</f>
        <v/>
      </c>
      <c r="M4" s="47" t="n">
        <v>73.25</v>
      </c>
      <c r="N4" s="47" t="n">
        <v>18.75</v>
      </c>
      <c r="O4" s="48">
        <f>M4+N4</f>
        <v/>
      </c>
      <c r="P4" s="3" t="inlineStr">
        <is>
          <t>Business</t>
        </is>
      </c>
      <c r="Q4" s="3" t="inlineStr">
        <is>
          <t>Customer adjustment applied</t>
        </is>
      </c>
      <c r="R4" s="3" t="inlineStr">
        <is>
          <t>No</t>
        </is>
      </c>
      <c r="S4" s="4">
        <f>IF(R4="Yes",0,J4)</f>
        <v/>
      </c>
      <c r="T4" s="48">
        <f>IFERROR(S4*'Summary Dashboard'!B4,0)</f>
        <v/>
      </c>
      <c r="U4" s="48">
        <f>IFERROR(O4-T4,0)</f>
        <v/>
      </c>
      <c r="V4" s="7">
        <f>IF(AND(A4&lt;&gt;"",J4&gt;0),"Complete","Pending")</f>
        <v/>
      </c>
    </row>
    <row r="5">
      <c r="A5" s="49" t="inlineStr">
        <is>
          <t>01/14/2026</t>
        </is>
      </c>
      <c r="B5" s="9" t="inlineStr">
        <is>
          <t>Wednesday</t>
        </is>
      </c>
      <c r="C5" s="9" t="inlineStr">
        <is>
          <t>DD-2026-004</t>
        </is>
      </c>
      <c r="D5" s="9" t="inlineStr">
        <is>
          <t>06:30 PM</t>
        </is>
      </c>
      <c r="E5" s="9" t="inlineStr">
        <is>
          <t>09:00 PM</t>
        </is>
      </c>
      <c r="F5" s="9" t="inlineStr">
        <is>
          <t>1600 Larimer St</t>
        </is>
      </c>
      <c r="G5" s="9" t="inlineStr">
        <is>
          <t>2100 Blake St</t>
        </is>
      </c>
      <c r="H5" s="9" t="inlineStr">
        <is>
          <t>Denver</t>
        </is>
      </c>
      <c r="I5" s="9" t="inlineStr">
        <is>
          <t>CO</t>
        </is>
      </c>
      <c r="J5" s="9" t="n">
        <v>22</v>
      </c>
      <c r="K5" s="9" t="n">
        <v>5</v>
      </c>
      <c r="L5" s="10">
        <f>J5+K5</f>
        <v/>
      </c>
      <c r="M5" s="50" t="n">
        <v>34</v>
      </c>
      <c r="N5" s="50" t="n">
        <v>6</v>
      </c>
      <c r="O5" s="51">
        <f>M5+N5</f>
        <v/>
      </c>
      <c r="P5" s="9" t="inlineStr">
        <is>
          <t>Business</t>
        </is>
      </c>
      <c r="Q5" s="9" t="inlineStr">
        <is>
          <t>Gas station stop, personal</t>
        </is>
      </c>
      <c r="R5" s="9" t="inlineStr">
        <is>
          <t>No</t>
        </is>
      </c>
      <c r="S5" s="10">
        <f>IF(R5="Yes",0,J5)</f>
        <v/>
      </c>
      <c r="T5" s="51">
        <f>IFERROR(S5*'Summary Dashboard'!B4,0)</f>
        <v/>
      </c>
      <c r="U5" s="51">
        <f>IFERROR(O5-T5,0)</f>
        <v/>
      </c>
      <c r="V5" s="13">
        <f>IF(AND(A5&lt;&gt;"",J5&gt;0),"Complete","Pending")</f>
        <v/>
      </c>
    </row>
    <row r="6">
      <c r="A6" s="46" t="inlineStr">
        <is>
          <t>01/17/2026</t>
        </is>
      </c>
      <c r="B6" s="3" t="inlineStr">
        <is>
          <t>Saturday</t>
        </is>
      </c>
      <c r="C6" s="3" t="inlineStr">
        <is>
          <t>DD-2026-005</t>
        </is>
      </c>
      <c r="D6" s="3" t="inlineStr">
        <is>
          <t>09:00 AM</t>
        </is>
      </c>
      <c r="E6" s="3" t="inlineStr">
        <is>
          <t>01:00 PM</t>
        </is>
      </c>
      <c r="F6" s="3" t="inlineStr">
        <is>
          <t>300 N Central Ave</t>
        </is>
      </c>
      <c r="G6" s="3" t="inlineStr">
        <is>
          <t>1400 E Thomas Rd</t>
        </is>
      </c>
      <c r="H6" s="3" t="inlineStr">
        <is>
          <t>Phoenix</t>
        </is>
      </c>
      <c r="I6" s="3" t="inlineStr">
        <is>
          <t>AZ</t>
        </is>
      </c>
      <c r="J6" s="3" t="n">
        <v>55</v>
      </c>
      <c r="K6" s="3" t="n">
        <v>0</v>
      </c>
      <c r="L6" s="4">
        <f>J6+K6</f>
        <v/>
      </c>
      <c r="M6" s="47" t="n">
        <v>85</v>
      </c>
      <c r="N6" s="47" t="n">
        <v>22.5</v>
      </c>
      <c r="O6" s="48">
        <f>M6+N6</f>
        <v/>
      </c>
      <c r="P6" s="3" t="inlineStr">
        <is>
          <t>Business</t>
        </is>
      </c>
      <c r="Q6" s="3" t="inlineStr">
        <is>
          <t>James - long haul shift</t>
        </is>
      </c>
      <c r="R6" s="3" t="inlineStr">
        <is>
          <t>No</t>
        </is>
      </c>
      <c r="S6" s="4">
        <f>IF(R6="Yes",0,J6)</f>
        <v/>
      </c>
      <c r="T6" s="48">
        <f>IFERROR(S6*'Summary Dashboard'!B4,0)</f>
        <v/>
      </c>
      <c r="U6" s="48">
        <f>IFERROR(O6-T6,0)</f>
        <v/>
      </c>
      <c r="V6" s="7">
        <f>IF(AND(A6&lt;&gt;"",J6&gt;0),"Complete","Pending")</f>
        <v/>
      </c>
    </row>
    <row r="7">
      <c r="A7" s="49" t="inlineStr">
        <is>
          <t>01/21/2026</t>
        </is>
      </c>
      <c r="B7" s="9" t="inlineStr">
        <is>
          <t>Wednesday</t>
        </is>
      </c>
      <c r="C7" s="9" t="inlineStr">
        <is>
          <t>DD-2026-006</t>
        </is>
      </c>
      <c r="D7" s="9" t="inlineStr">
        <is>
          <t>12:00 PM</t>
        </is>
      </c>
      <c r="E7" s="9" t="inlineStr">
        <is>
          <t>03:30 PM</t>
        </is>
      </c>
      <c r="F7" s="9" t="inlineStr">
        <is>
          <t>700 Pike St</t>
        </is>
      </c>
      <c r="G7" s="9" t="inlineStr">
        <is>
          <t>1200 2nd Ave</t>
        </is>
      </c>
      <c r="H7" s="9" t="inlineStr">
        <is>
          <t>Seattle</t>
        </is>
      </c>
      <c r="I7" s="9" t="inlineStr">
        <is>
          <t>WA</t>
        </is>
      </c>
      <c r="J7" s="9" t="n">
        <v>18</v>
      </c>
      <c r="K7" s="9" t="n">
        <v>0</v>
      </c>
      <c r="L7" s="10">
        <f>J7+K7</f>
        <v/>
      </c>
      <c r="M7" s="50" t="n">
        <v>29.5</v>
      </c>
      <c r="N7" s="50" t="n">
        <v>5</v>
      </c>
      <c r="O7" s="51">
        <f>M7+N7</f>
        <v/>
      </c>
      <c r="P7" s="9" t="inlineStr">
        <is>
          <t>Business</t>
        </is>
      </c>
      <c r="Q7" s="9" t="inlineStr">
        <is>
          <t>DoorDash promo reimbursement</t>
        </is>
      </c>
      <c r="R7" s="9" t="inlineStr">
        <is>
          <t>Yes</t>
        </is>
      </c>
      <c r="S7" s="10">
        <f>IF(R7="Yes",0,J7)</f>
        <v/>
      </c>
      <c r="T7" s="51">
        <f>IFERROR(S7*'Summary Dashboard'!B4,0)</f>
        <v/>
      </c>
      <c r="U7" s="51">
        <f>IFERROR(O7-T7,0)</f>
        <v/>
      </c>
      <c r="V7" s="13">
        <f>IF(AND(A7&lt;&gt;"",J7&gt;0),"Complete","Pending")</f>
        <v/>
      </c>
    </row>
    <row r="8">
      <c r="A8" s="46" t="inlineStr">
        <is>
          <t>01/24/2026</t>
        </is>
      </c>
      <c r="B8" s="3" t="inlineStr">
        <is>
          <t>Saturday</t>
        </is>
      </c>
      <c r="C8" s="3" t="inlineStr">
        <is>
          <t>DD-2026-007</t>
        </is>
      </c>
      <c r="D8" s="3" t="inlineStr">
        <is>
          <t>04:00 PM</t>
        </is>
      </c>
      <c r="E8" s="3" t="inlineStr">
        <is>
          <t>08:00 PM</t>
        </is>
      </c>
      <c r="F8" s="3" t="inlineStr">
        <is>
          <t>400 High St</t>
        </is>
      </c>
      <c r="G8" s="3" t="inlineStr">
        <is>
          <t>600 N 4th St</t>
        </is>
      </c>
      <c r="H8" s="3" t="inlineStr">
        <is>
          <t>Columbus</t>
        </is>
      </c>
      <c r="I8" s="3" t="inlineStr">
        <is>
          <t>OH</t>
        </is>
      </c>
      <c r="J8" s="3" t="n">
        <v>33</v>
      </c>
      <c r="K8" s="3" t="n">
        <v>2</v>
      </c>
      <c r="L8" s="4">
        <f>J8+K8</f>
        <v/>
      </c>
      <c r="M8" s="47" t="n">
        <v>52</v>
      </c>
      <c r="N8" s="47" t="n">
        <v>11.25</v>
      </c>
      <c r="O8" s="48">
        <f>M8+N8</f>
        <v/>
      </c>
      <c r="P8" s="3" t="inlineStr">
        <is>
          <t>Business</t>
        </is>
      </c>
      <c r="Q8" s="3" t="inlineStr">
        <is>
          <t>Emily - dinner rush shift</t>
        </is>
      </c>
      <c r="R8" s="3" t="inlineStr">
        <is>
          <t>No</t>
        </is>
      </c>
      <c r="S8" s="4">
        <f>IF(R8="Yes",0,J8)</f>
        <v/>
      </c>
      <c r="T8" s="48">
        <f>IFERROR(S8*'Summary Dashboard'!B4,0)</f>
        <v/>
      </c>
      <c r="U8" s="48">
        <f>IFERROR(O8-T8,0)</f>
        <v/>
      </c>
      <c r="V8" s="7">
        <f>IF(AND(A8&lt;&gt;"",J8&gt;0),"Complete","Pending")</f>
        <v/>
      </c>
    </row>
    <row r="9">
      <c r="A9" s="49" t="inlineStr">
        <is>
          <t>01/28/2026</t>
        </is>
      </c>
      <c r="B9" s="9" t="inlineStr">
        <is>
          <t>Wednesday</t>
        </is>
      </c>
      <c r="C9" s="9" t="inlineStr">
        <is>
          <t>DD-2026-008</t>
        </is>
      </c>
      <c r="D9" s="9" t="inlineStr">
        <is>
          <t>07:00 PM</t>
        </is>
      </c>
      <c r="E9" s="9" t="inlineStr">
        <is>
          <t>10:15 PM</t>
        </is>
      </c>
      <c r="F9" s="9" t="inlineStr">
        <is>
          <t>900 W Trade St</t>
        </is>
      </c>
      <c r="G9" s="9" t="inlineStr">
        <is>
          <t>300 S College St</t>
        </is>
      </c>
      <c r="H9" s="9" t="inlineStr">
        <is>
          <t>Charlotte</t>
        </is>
      </c>
      <c r="I9" s="9" t="inlineStr">
        <is>
          <t>NC</t>
        </is>
      </c>
      <c r="J9" s="9" t="n">
        <v>41</v>
      </c>
      <c r="K9" s="9" t="n">
        <v>0</v>
      </c>
      <c r="L9" s="10">
        <f>J9+K9</f>
        <v/>
      </c>
      <c r="M9" s="50" t="n">
        <v>66.75</v>
      </c>
      <c r="N9" s="50" t="n">
        <v>15.5</v>
      </c>
      <c r="O9" s="51">
        <f>M9+N9</f>
        <v/>
      </c>
      <c r="P9" s="9" t="inlineStr">
        <is>
          <t>Business</t>
        </is>
      </c>
      <c r="Q9" s="9" t="inlineStr">
        <is>
          <t>Sarah - late evening orders</t>
        </is>
      </c>
      <c r="R9" s="9" t="inlineStr">
        <is>
          <t>No</t>
        </is>
      </c>
      <c r="S9" s="10">
        <f>IF(R9="Yes",0,J9)</f>
        <v/>
      </c>
      <c r="T9" s="51">
        <f>IFERROR(S9*'Summary Dashboard'!B4,0)</f>
        <v/>
      </c>
      <c r="U9" s="51">
        <f>IFERROR(O9-T9,0)</f>
        <v/>
      </c>
      <c r="V9" s="13">
        <f>IF(AND(A9&lt;&gt;"",J9&gt;0),"Complete","Pending")</f>
        <v/>
      </c>
    </row>
    <row r="10">
      <c r="A10" s="46" t="inlineStr">
        <is>
          <t>02/04/2026</t>
        </is>
      </c>
      <c r="B10" s="3" t="inlineStr">
        <is>
          <t>Wednesday</t>
        </is>
      </c>
      <c r="C10" s="3" t="inlineStr">
        <is>
          <t>DD-2026-009</t>
        </is>
      </c>
      <c r="D10" s="3" t="inlineStr">
        <is>
          <t>10:30 AM</t>
        </is>
      </c>
      <c r="E10" s="3" t="inlineStr">
        <is>
          <t>02:00 PM</t>
        </is>
      </c>
      <c r="F10" s="3" t="inlineStr">
        <is>
          <t>1800 Guadalupe St</t>
        </is>
      </c>
      <c r="G10" s="3" t="inlineStr">
        <is>
          <t>500 W 6th St</t>
        </is>
      </c>
      <c r="H10" s="3" t="inlineStr">
        <is>
          <t>Austin</t>
        </is>
      </c>
      <c r="I10" s="3" t="inlineStr">
        <is>
          <t>TX</t>
        </is>
      </c>
      <c r="J10" s="3" t="n">
        <v>29</v>
      </c>
      <c r="K10" s="3" t="n">
        <v>4</v>
      </c>
      <c r="L10" s="4">
        <f>J10+K10</f>
        <v/>
      </c>
      <c r="M10" s="47" t="n">
        <v>48</v>
      </c>
      <c r="N10" s="47" t="n">
        <v>9.75</v>
      </c>
      <c r="O10" s="48">
        <f>M10+N10</f>
        <v/>
      </c>
      <c r="P10" s="3" t="inlineStr">
        <is>
          <t>Business</t>
        </is>
      </c>
      <c r="Q10" s="3" t="inlineStr">
        <is>
          <t>Michael - midday run</t>
        </is>
      </c>
      <c r="R10" s="3" t="inlineStr">
        <is>
          <t>No</t>
        </is>
      </c>
      <c r="S10" s="4">
        <f>IF(R10="Yes",0,J10)</f>
        <v/>
      </c>
      <c r="T10" s="48">
        <f>IFERROR(S10*'Summary Dashboard'!B4,0)</f>
        <v/>
      </c>
      <c r="U10" s="48">
        <f>IFERROR(O10-T10,0)</f>
        <v/>
      </c>
      <c r="V10" s="7">
        <f>IF(AND(A10&lt;&gt;"",J10&gt;0),"Complete","Pending")</f>
        <v/>
      </c>
    </row>
    <row r="11">
      <c r="A11" s="49" t="inlineStr">
        <is>
          <t>02/07/2026</t>
        </is>
      </c>
      <c r="B11" s="9" t="inlineStr">
        <is>
          <t>Saturday</t>
        </is>
      </c>
      <c r="C11" s="9" t="inlineStr">
        <is>
          <t>DD-2026-010</t>
        </is>
      </c>
      <c r="D11" s="9" t="inlineStr">
        <is>
          <t>05:30 PM</t>
        </is>
      </c>
      <c r="E11" s="9" t="inlineStr">
        <is>
          <t>09:30 PM</t>
        </is>
      </c>
      <c r="F11" s="9" t="inlineStr">
        <is>
          <t>3000 Buford Hwy</t>
        </is>
      </c>
      <c r="G11" s="9" t="inlineStr">
        <is>
          <t>800 Ponce de Leon</t>
        </is>
      </c>
      <c r="H11" s="9" t="inlineStr">
        <is>
          <t>Atlanta</t>
        </is>
      </c>
      <c r="I11" s="9" t="inlineStr">
        <is>
          <t>GA</t>
        </is>
      </c>
      <c r="J11" s="9" t="n">
        <v>52</v>
      </c>
      <c r="K11" s="9" t="n">
        <v>0</v>
      </c>
      <c r="L11" s="10">
        <f>J11+K11</f>
        <v/>
      </c>
      <c r="M11" s="50" t="n">
        <v>79</v>
      </c>
      <c r="N11" s="50" t="n">
        <v>20</v>
      </c>
      <c r="O11" s="51">
        <f>M11+N11</f>
        <v/>
      </c>
      <c r="P11" s="9" t="inlineStr">
        <is>
          <t>Business</t>
        </is>
      </c>
      <c r="Q11" s="9" t="inlineStr">
        <is>
          <t>David - weekend peak hours</t>
        </is>
      </c>
      <c r="R11" s="9" t="inlineStr">
        <is>
          <t>No</t>
        </is>
      </c>
      <c r="S11" s="10">
        <f>IF(R11="Yes",0,J11)</f>
        <v/>
      </c>
      <c r="T11" s="51">
        <f>IFERROR(S11*'Summary Dashboard'!B4,0)</f>
        <v/>
      </c>
      <c r="U11" s="51">
        <f>IFERROR(O11-T11,0)</f>
        <v/>
      </c>
      <c r="V11" s="13">
        <f>IF(AND(A11&lt;&gt;"",J11&gt;0),"Complete","Pending")</f>
        <v/>
      </c>
    </row>
    <row r="12">
      <c r="A12" s="14" t="inlineStr">
        <is>
          <t>TOTALS</t>
        </is>
      </c>
      <c r="J12" s="15">
        <f>SUM(J2:J11)</f>
        <v/>
      </c>
      <c r="K12" s="15">
        <f>SUM(K2:K11)</f>
        <v/>
      </c>
      <c r="L12" s="15">
        <f>SUM(L2:L11)</f>
        <v/>
      </c>
      <c r="M12" s="52">
        <f>SUM(M2:M11)</f>
        <v/>
      </c>
      <c r="N12" s="52">
        <f>SUM(N2:N11)</f>
        <v/>
      </c>
      <c r="O12" s="52">
        <f>SUM(O2:O11)</f>
        <v/>
      </c>
      <c r="S12" s="15">
        <f>SUM(S2:S11)</f>
        <v/>
      </c>
      <c r="T12" s="52">
        <f>SUM(T2:T11)</f>
        <v/>
      </c>
      <c r="U12" s="52">
        <f>SUM(U2:U11)</f>
        <v/>
      </c>
    </row>
  </sheetData>
  <dataValidations count="1">
    <dataValidation sqref="R2:R200" showErrorMessage="1" showInputMessage="1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17" t="inlineStr">
        <is>
          <t>DOORDASH DRIVER — SUMMARY DASHBOARD 2026</t>
        </is>
      </c>
      <c r="B1" s="18" t="n"/>
      <c r="C1" s="18" t="n"/>
      <c r="D1" s="18" t="n"/>
      <c r="E1" s="18" t="n"/>
      <c r="F1" s="19" t="n"/>
    </row>
    <row r="2"/>
    <row r="3">
      <c r="A3" s="20" t="inlineStr">
        <is>
          <t>IRS MILEAGE RATE REFERENCE TABLE</t>
        </is>
      </c>
      <c r="B3" s="18" t="n"/>
      <c r="C3" s="19" t="n"/>
      <c r="E3" s="21" t="inlineStr">
        <is>
          <t>Active IRS Rate (2026):</t>
        </is>
      </c>
      <c r="F3" s="22" t="n"/>
    </row>
    <row r="4">
      <c r="A4" s="23" t="inlineStr">
        <is>
          <t>Year</t>
        </is>
      </c>
      <c r="B4" s="23" t="inlineStr">
        <is>
          <t>IRS Rate ($/mile)</t>
        </is>
      </c>
      <c r="C4" s="23" t="inlineStr">
        <is>
          <t>Notes</t>
        </is>
      </c>
      <c r="E4" s="53">
        <f>IFERROR(VLOOKUP(2026,A5:B7,2,FALSE),0.72)</f>
        <v/>
      </c>
      <c r="F4" s="25" t="inlineStr">
        <is>
          <t>&lt;- Editable rate cell</t>
        </is>
      </c>
    </row>
    <row r="5">
      <c r="A5" s="26" t="n">
        <v>2024</v>
      </c>
      <c r="B5" s="54" t="n">
        <v>0.67</v>
      </c>
      <c r="C5" s="28" t="inlineStr">
        <is>
          <t>IRS Standard 2024</t>
        </is>
      </c>
    </row>
    <row r="6">
      <c r="A6" s="26" t="n">
        <v>2025</v>
      </c>
      <c r="B6" s="54" t="n">
        <v>0.7</v>
      </c>
      <c r="C6" s="28" t="inlineStr">
        <is>
          <t>IRS Standard 2025 (est.)</t>
        </is>
      </c>
    </row>
    <row r="7">
      <c r="A7" s="26" t="n">
        <v>2026</v>
      </c>
      <c r="B7" s="55" t="n">
        <v>0.72</v>
      </c>
      <c r="C7" s="28" t="inlineStr">
        <is>
          <t>Active — Edit if updated</t>
        </is>
      </c>
    </row>
    <row r="8"/>
    <row r="9">
      <c r="A9" s="20" t="inlineStr">
        <is>
          <t>KEY PERFORMANCE INDICATORS</t>
        </is>
      </c>
      <c r="B9" s="18" t="n"/>
      <c r="C9" s="18" t="n"/>
      <c r="D9" s="18" t="n"/>
      <c r="E9" s="18" t="n"/>
      <c r="F9" s="19" t="n"/>
    </row>
    <row r="10">
      <c r="A10" s="30" t="inlineStr">
        <is>
          <t>Total Business Miles</t>
        </is>
      </c>
      <c r="B10" s="31">
        <f>IFERROR(SUM('Mileage Log'!J2:J11),0)</f>
        <v/>
      </c>
      <c r="C10" s="32" t="inlineStr">
        <is>
          <t>miles</t>
        </is>
      </c>
    </row>
    <row r="11">
      <c r="A11" s="33" t="inlineStr">
        <is>
          <t>Total Personal Miles</t>
        </is>
      </c>
      <c r="B11" s="31">
        <f>IFERROR(SUM('Mileage Log'!K2:K11),0)</f>
        <v/>
      </c>
      <c r="C11" s="34" t="inlineStr">
        <is>
          <t>miles</t>
        </is>
      </c>
    </row>
    <row r="12">
      <c r="A12" s="30" t="inlineStr">
        <is>
          <t>Total Mileage Deduction ($)</t>
        </is>
      </c>
      <c r="B12" s="56">
        <f>IFERROR(SUM('Mileage Log'!T2:T11),0)</f>
        <v/>
      </c>
      <c r="C12" s="32" t="inlineStr">
        <is>
          <t>deduction</t>
        </is>
      </c>
    </row>
    <row r="13">
      <c r="A13" s="33" t="inlineStr">
        <is>
          <t>Total Delivery Earnings ($)</t>
        </is>
      </c>
      <c r="B13" s="56">
        <f>IFERROR(SUM('Mileage Log'!M2:M11),0)</f>
        <v/>
      </c>
      <c r="C13" s="34" t="inlineStr">
        <is>
          <t>earnings</t>
        </is>
      </c>
    </row>
    <row r="14">
      <c r="A14" s="30" t="inlineStr">
        <is>
          <t>Total Tips ($)</t>
        </is>
      </c>
      <c r="B14" s="56">
        <f>IFERROR(SUM('Mileage Log'!N2:N11),0)</f>
        <v/>
      </c>
      <c r="C14" s="32" t="inlineStr">
        <is>
          <t>tips</t>
        </is>
      </c>
    </row>
    <row r="15">
      <c r="A15" s="33" t="inlineStr">
        <is>
          <t>Total Income ($)</t>
        </is>
      </c>
      <c r="B15" s="56">
        <f>IFERROR(SUM('Mileage Log'!O2:O11),0)</f>
        <v/>
      </c>
      <c r="C15" s="34" t="inlineStr">
        <is>
          <t>income</t>
        </is>
      </c>
    </row>
    <row r="16">
      <c r="A16" s="30" t="inlineStr">
        <is>
          <t>Net Taxable Income ($)</t>
        </is>
      </c>
      <c r="B16" s="56">
        <f>IFERROR(SUM('Mileage Log'!U2:U11),0)</f>
        <v/>
      </c>
      <c r="C16" s="32" t="inlineStr">
        <is>
          <t>taxable</t>
        </is>
      </c>
    </row>
    <row r="17">
      <c r="A17" s="33" t="inlineStr">
        <is>
          <t>Average Miles per Trip</t>
        </is>
      </c>
      <c r="B17" s="31">
        <f>IFERROR(AVERAGE('Mileage Log'!J2:J11),0)</f>
        <v/>
      </c>
      <c r="C17" s="34" t="inlineStr">
        <is>
          <t>miles/trip</t>
        </is>
      </c>
    </row>
    <row r="18">
      <c r="A18" s="30" t="inlineStr">
        <is>
          <t>Completed Trips</t>
        </is>
      </c>
      <c r="B18" s="36">
        <f>IFERROR(COUNTIF('Mileage Log'!V2:V11,"Complete"),0)</f>
        <v/>
      </c>
      <c r="C18" s="32" t="inlineStr">
        <is>
          <t>trips</t>
        </is>
      </c>
    </row>
    <row r="19">
      <c r="A19" s="33" t="inlineStr">
        <is>
          <t>Pending Trips</t>
        </is>
      </c>
      <c r="B19" s="36">
        <f>IFERROR(COUNTIF('Mileage Log'!V2:V11,"Pending"),0)</f>
        <v/>
      </c>
      <c r="C19" s="34" t="inlineStr">
        <is>
          <t>trips</t>
        </is>
      </c>
    </row>
    <row r="20">
      <c r="A20" s="30" t="inlineStr">
        <is>
          <t>Reimbursable Trips</t>
        </is>
      </c>
      <c r="B20" s="36">
        <f>IFERROR(COUNTIF('Mileage Log'!R2:R11,"Yes"),0)</f>
        <v/>
      </c>
      <c r="C20" s="32" t="inlineStr">
        <is>
          <t>trips</t>
        </is>
      </c>
    </row>
    <row r="21">
      <c r="A21" s="33" t="inlineStr">
        <is>
          <t>Tip Rate (%)</t>
        </is>
      </c>
      <c r="B21" s="37">
        <f>IFERROR(SUM('Mileage Log'!N2:N11)/SUM('Mileage Log'!M2:M11),0)</f>
        <v/>
      </c>
      <c r="C21" s="34" t="inlineStr">
        <is>
          <t>of earnings</t>
        </is>
      </c>
    </row>
    <row r="22">
      <c r="A22" s="30" t="inlineStr">
        <is>
          <t>Mileage Deduction Rate (%)</t>
        </is>
      </c>
      <c r="B22" s="37">
        <f>IFERROR(SUM('Mileage Log'!T2:T11)/SUM('Mileage Log'!O2:O11),0)</f>
        <v/>
      </c>
      <c r="C22" s="32" t="inlineStr">
        <is>
          <t>of income</t>
        </is>
      </c>
    </row>
    <row r="23">
      <c r="A23" s="33" t="inlineStr">
        <is>
          <t>Estimated SE Tax (15.3%)</t>
        </is>
      </c>
      <c r="B23" s="56">
        <f>IFERROR(B16*0.153,0)</f>
        <v/>
      </c>
      <c r="C23" s="34" t="inlineStr">
        <is>
          <t>self-employment</t>
        </is>
      </c>
    </row>
    <row r="24">
      <c r="A24" s="30" t="inlineStr">
        <is>
          <t>Estimated Quarterly Set-Aside (25%)</t>
        </is>
      </c>
      <c r="B24" s="56">
        <f>IFERROR(B16*0.25,0)</f>
        <v/>
      </c>
      <c r="C24" s="32" t="inlineStr">
        <is>
          <t>quarterly 1040-ES</t>
        </is>
      </c>
    </row>
    <row r="25"/>
    <row r="26"/>
    <row r="27">
      <c r="A27" s="20" t="inlineStr">
        <is>
          <t>MONTHLY BREAKDOWN</t>
        </is>
      </c>
      <c r="B27" s="18" t="n"/>
      <c r="C27" s="18" t="n"/>
      <c r="D27" s="18" t="n"/>
      <c r="E27" s="18" t="n"/>
      <c r="F27" s="19" t="n"/>
    </row>
    <row r="28">
      <c r="A28" s="23" t="inlineStr">
        <is>
          <t>Month</t>
        </is>
      </c>
      <c r="B28" s="23" t="inlineStr">
        <is>
          <t>Business Miles</t>
        </is>
      </c>
      <c r="C28" s="23" t="inlineStr">
        <is>
          <t>Delivery Earnings ($)</t>
        </is>
      </c>
      <c r="D28" s="23" t="inlineStr">
        <is>
          <t>Mileage Deduction ($)</t>
        </is>
      </c>
      <c r="E28" s="23" t="inlineStr">
        <is>
          <t>Taxable Income ($)</t>
        </is>
      </c>
      <c r="F28" s="23" t="inlineStr">
        <is>
          <t>Trips</t>
        </is>
      </c>
    </row>
    <row r="29">
      <c r="A29" s="38" t="inlineStr">
        <is>
          <t>January 2026</t>
        </is>
      </c>
      <c r="B29" s="4">
        <f>IFERROR(SUMPRODUCT((MONTH('Mileage Log'!A2:A11)=1)*('Mileage Log'!J2:J11)),0)</f>
        <v/>
      </c>
      <c r="C29" s="48">
        <f>IFERROR(SUMPRODUCT((MONTH('Mileage Log'!A2:A11)=1)*('Mileage Log'!M2:M11)),0)</f>
        <v/>
      </c>
      <c r="D29" s="48">
        <f>IFERROR(SUMPRODUCT((MONTH('Mileage Log'!A2:A11)=1)*('Mileage Log'!T2:T11)),0)</f>
        <v/>
      </c>
      <c r="E29" s="48">
        <f>IFERROR(SUMPRODUCT((MONTH('Mileage Log'!A2:A11)=1)*('Mileage Log'!U2:U11)),0)</f>
        <v/>
      </c>
      <c r="F29" s="7">
        <f>IFERROR(SUMPRODUCT((MONTH('Mileage Log'!A2:A11)=1)*('Mileage Log'!J2:J11&gt;0)),0)</f>
        <v/>
      </c>
    </row>
    <row r="30">
      <c r="A30" s="39" t="inlineStr">
        <is>
          <t>February 2026</t>
        </is>
      </c>
      <c r="B30" s="10">
        <f>IFERROR(SUMPRODUCT((MONTH('Mileage Log'!A2:A11)=2)*('Mileage Log'!J2:J11)),0)</f>
        <v/>
      </c>
      <c r="C30" s="51">
        <f>IFERROR(SUMPRODUCT((MONTH('Mileage Log'!A2:A11)=2)*('Mileage Log'!M2:M11)),0)</f>
        <v/>
      </c>
      <c r="D30" s="51">
        <f>IFERROR(SUMPRODUCT((MONTH('Mileage Log'!A2:A11)=2)*('Mileage Log'!T2:T11)),0)</f>
        <v/>
      </c>
      <c r="E30" s="51">
        <f>IFERROR(SUMPRODUCT((MONTH('Mileage Log'!A2:A11)=2)*('Mileage Log'!U2:U11)),0)</f>
        <v/>
      </c>
      <c r="F30" s="13">
        <f>IFERROR(SUMPRODUCT((MONTH('Mileage Log'!A2:A11)=2)*('Mileage Log'!J2:J11&gt;0)),0)</f>
        <v/>
      </c>
    </row>
  </sheetData>
  <mergeCells count="4">
    <mergeCell ref="A1:F1"/>
    <mergeCell ref="A3:C3"/>
    <mergeCell ref="A9:F9"/>
    <mergeCell ref="A27:F27"/>
  </mergeCells>
  <conditionalFormatting sqref="B10:B24">
    <cfRule type="expression" priority="1" dxfId="0" stopIfTrue="0">
      <formula>B10&gt;0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5" customWidth="1" min="2" max="2"/>
  </cols>
  <sheetData>
    <row r="1" ht="28" customHeight="1">
      <c r="A1" s="17" t="inlineStr">
        <is>
          <t>DOORDASH DRIVER MILEAGE LOG — USER INSTRUCTIONS</t>
        </is>
      </c>
      <c r="B1" s="19" t="n"/>
    </row>
    <row r="2" ht="16" customHeight="1">
      <c r="A2" s="40" t="inlineStr"/>
      <c r="B2" s="41" t="inlineStr">
        <is>
          <t>SECTION 1: GETTING STARTED</t>
        </is>
      </c>
    </row>
    <row r="3" ht="16" customHeight="1">
      <c r="A3" s="42" t="inlineStr"/>
      <c r="B3" s="43" t="inlineStr"/>
    </row>
    <row r="4" ht="16" customHeight="1">
      <c r="A4" s="44" t="inlineStr">
        <is>
          <t>Step 1</t>
        </is>
      </c>
      <c r="B4" s="45" t="inlineStr">
        <is>
          <t>Open the 'Mileage Log' sheet. Each row represents one delivery shift or trip.</t>
        </is>
      </c>
    </row>
    <row r="5" ht="16" customHeight="1">
      <c r="A5" s="42" t="inlineStr">
        <is>
          <t>Step 2</t>
        </is>
      </c>
      <c r="B5" s="43" t="inlineStr">
        <is>
          <t>Enter the Date in MM/DD/YYYY format. The Day of Week column will help you track patterns.</t>
        </is>
      </c>
    </row>
    <row r="6" ht="16" customHeight="1">
      <c r="A6" s="44" t="inlineStr">
        <is>
          <t>Step 3</t>
        </is>
      </c>
      <c r="B6" s="45" t="inlineStr">
        <is>
          <t>Enter a unique Order/Shift ID (e.g., DD-2026-001) to reference DoorDash payout records.</t>
        </is>
      </c>
    </row>
    <row r="7" ht="16" customHeight="1">
      <c r="A7" s="42" t="inlineStr">
        <is>
          <t>Step 4</t>
        </is>
      </c>
      <c r="B7" s="43" t="inlineStr">
        <is>
          <t>Record Start Time and End Time for each shift (e.g., 10:15 AM / 02:30 PM).</t>
        </is>
      </c>
    </row>
    <row r="8" ht="16" customHeight="1">
      <c r="A8" s="44" t="inlineStr">
        <is>
          <t>Step 5</t>
        </is>
      </c>
      <c r="B8" s="45" t="inlineStr">
        <is>
          <t>Enter Start Location and End Location (street addresses or landmarks) for each shift.</t>
        </is>
      </c>
    </row>
    <row r="9" ht="16" customHeight="1">
      <c r="A9" s="42" t="inlineStr">
        <is>
          <t>Step 6</t>
        </is>
      </c>
      <c r="B9" s="43" t="inlineStr">
        <is>
          <t>Fill in City and State. This helps identify high-earning zones.</t>
        </is>
      </c>
    </row>
    <row r="10" ht="16" customHeight="1">
      <c r="A10" s="44" t="inlineStr"/>
      <c r="B10" s="45" t="inlineStr"/>
    </row>
    <row r="11" ht="16" customHeight="1">
      <c r="A11" s="40" t="inlineStr"/>
      <c r="B11" s="41" t="inlineStr">
        <is>
          <t>SECTION 2: MILEAGE TRACKING</t>
        </is>
      </c>
    </row>
    <row r="12" ht="16" customHeight="1">
      <c r="A12" s="44" t="inlineStr"/>
      <c r="B12" s="45" t="inlineStr"/>
    </row>
    <row r="13" ht="16" customHeight="1">
      <c r="A13" s="42" t="inlineStr">
        <is>
          <t>Business Miles</t>
        </is>
      </c>
      <c r="B13" s="43" t="inlineStr">
        <is>
          <t>Enter ONLY miles driven for DoorDash deliveries — from restaurant to customer.</t>
        </is>
      </c>
    </row>
    <row r="14" ht="16" customHeight="1">
      <c r="A14" s="44" t="inlineStr">
        <is>
          <t>Personal Miles</t>
        </is>
      </c>
      <c r="B14" s="45" t="inlineStr">
        <is>
          <t>Enter any non-business miles during the shift (e.g., gas station detour).</t>
        </is>
      </c>
    </row>
    <row r="15" ht="16" customHeight="1">
      <c r="A15" s="42" t="inlineStr">
        <is>
          <t>Total Miles</t>
        </is>
      </c>
      <c r="B15" s="43" t="inlineStr">
        <is>
          <t>AUTO-CALCULATED: Business Miles + Personal Miles.</t>
        </is>
      </c>
    </row>
    <row r="16" ht="16" customHeight="1">
      <c r="A16" s="44" t="inlineStr">
        <is>
          <t>IRS Rule</t>
        </is>
      </c>
      <c r="B16" s="45" t="inlineStr">
        <is>
          <t>Per IRS Publication 463, you may deduct business miles at the standard mileage rate.</t>
        </is>
      </c>
    </row>
    <row r="17" ht="16" customHeight="1">
      <c r="A17" s="42" t="inlineStr">
        <is>
          <t>IRS Rule</t>
        </is>
      </c>
      <c r="B17" s="43" t="inlineStr">
        <is>
          <t>For 2026, the rate is set in the Summary Dashboard (default $0.72/mile). Update if IRS revises it.</t>
        </is>
      </c>
    </row>
    <row r="18" ht="16" customHeight="1">
      <c r="A18" s="44" t="inlineStr">
        <is>
          <t>Important</t>
        </is>
      </c>
      <c r="B18" s="45" t="inlineStr">
        <is>
          <t>Record your odometer START and END readings immediately after each delivery session.</t>
        </is>
      </c>
    </row>
    <row r="19" ht="16" customHeight="1">
      <c r="A19" s="42" t="inlineStr">
        <is>
          <t>Important</t>
        </is>
      </c>
      <c r="B19" s="43" t="inlineStr">
        <is>
          <t>Do NOT record the commute from your home to the first restaurant as business miles.</t>
        </is>
      </c>
    </row>
    <row r="20" ht="16" customHeight="1">
      <c r="A20" s="44" t="inlineStr"/>
      <c r="B20" s="45" t="inlineStr"/>
    </row>
    <row r="21" ht="16" customHeight="1">
      <c r="A21" s="40" t="inlineStr"/>
      <c r="B21" s="41" t="inlineStr">
        <is>
          <t>SECTION 3: EARNINGS &amp; INCOME</t>
        </is>
      </c>
    </row>
    <row r="22" ht="16" customHeight="1">
      <c r="A22" s="44" t="inlineStr"/>
      <c r="B22" s="45" t="inlineStr"/>
    </row>
    <row r="23" ht="16" customHeight="1">
      <c r="A23" s="42" t="inlineStr">
        <is>
          <t>Earnings</t>
        </is>
      </c>
      <c r="B23" s="43" t="inlineStr">
        <is>
          <t>Enter Delivery Earnings ($) — the base pay from DoorDash (before tips).</t>
        </is>
      </c>
    </row>
    <row r="24" ht="16" customHeight="1">
      <c r="A24" s="44" t="inlineStr">
        <is>
          <t>Tips</t>
        </is>
      </c>
      <c r="B24" s="45" t="inlineStr">
        <is>
          <t>Enter Tips ($) separately. Total Income is AUTO-CALCULATED.</t>
        </is>
      </c>
    </row>
    <row r="25" ht="16" customHeight="1">
      <c r="A25" s="42" t="inlineStr">
        <is>
          <t>Taxable Inc.</t>
        </is>
      </c>
      <c r="B25" s="43" t="inlineStr">
        <is>
          <t>Taxable Income = Total Income minus your Mileage Deduction (auto-calculated).</t>
        </is>
      </c>
    </row>
    <row r="26" ht="16" customHeight="1">
      <c r="A26" s="44" t="inlineStr"/>
      <c r="B26" s="45" t="inlineStr"/>
    </row>
    <row r="27" ht="16" customHeight="1">
      <c r="A27" s="40" t="inlineStr"/>
      <c r="B27" s="41" t="inlineStr">
        <is>
          <t>SECTION 4: REIMBURSABLE TRIPS</t>
        </is>
      </c>
    </row>
    <row r="28" ht="16" customHeight="1">
      <c r="A28" s="44" t="inlineStr"/>
      <c r="B28" s="45" t="inlineStr"/>
    </row>
    <row r="29" ht="16" customHeight="1">
      <c r="A29" s="42" t="inlineStr">
        <is>
          <t>Reimbursable?</t>
        </is>
      </c>
      <c r="B29" s="43" t="inlineStr">
        <is>
          <t>Set to 'Yes' if DoorDash or a third party reimburses your mileage for that trip.</t>
        </is>
      </c>
    </row>
    <row r="30" ht="16" customHeight="1">
      <c r="A30" s="44" t="inlineStr">
        <is>
          <t>Reimbursable?</t>
        </is>
      </c>
      <c r="B30" s="45" t="inlineStr">
        <is>
          <t>Reimbursed miles are automatically EXCLUDED from your mileage deduction (IRS requirement).</t>
        </is>
      </c>
    </row>
    <row r="31" ht="16" customHeight="1">
      <c r="A31" s="42" t="inlineStr">
        <is>
          <t>Reimbursable?</t>
        </is>
      </c>
      <c r="B31" s="43" t="inlineStr">
        <is>
          <t>Most DoorDash trips will be 'No'. Use 'Yes' only for special promotions with mileage pay.</t>
        </is>
      </c>
    </row>
    <row r="32" ht="16" customHeight="1">
      <c r="A32" s="44" t="inlineStr"/>
      <c r="B32" s="45" t="inlineStr"/>
    </row>
    <row r="33" ht="16" customHeight="1">
      <c r="A33" s="40" t="inlineStr"/>
      <c r="B33" s="41" t="inlineStr">
        <is>
          <t>SECTION 5: EXPENSE TYPE &amp; NOTES</t>
        </is>
      </c>
    </row>
    <row r="34" ht="16" customHeight="1">
      <c r="A34" s="44" t="inlineStr"/>
      <c r="B34" s="45" t="inlineStr"/>
    </row>
    <row r="35" ht="16" customHeight="1">
      <c r="A35" s="42" t="inlineStr">
        <is>
          <t>Expense Type</t>
        </is>
      </c>
      <c r="B35" s="43" t="inlineStr">
        <is>
          <t>Default is 'Business'. Change if tracking other deductible expenses (Phone, Equipment, etc.).</t>
        </is>
      </c>
    </row>
    <row r="36" ht="16" customHeight="1">
      <c r="A36" s="44" t="inlineStr">
        <is>
          <t>Notes</t>
        </is>
      </c>
      <c r="B36" s="45" t="inlineStr">
        <is>
          <t>Use Notes for context. Good examples:</t>
        </is>
      </c>
    </row>
    <row r="37" ht="16" customHeight="1">
      <c r="A37" s="42" t="inlineStr">
        <is>
          <t xml:space="preserve">  -</t>
        </is>
      </c>
      <c r="B37" s="43" t="inlineStr">
        <is>
          <t xml:space="preserve">  'Stacked orders downtown' — multiple pickups in one run</t>
        </is>
      </c>
    </row>
    <row r="38" ht="16" customHeight="1">
      <c r="A38" s="44" t="inlineStr">
        <is>
          <t xml:space="preserve">  -</t>
        </is>
      </c>
      <c r="B38" s="45" t="inlineStr">
        <is>
          <t xml:space="preserve">  'Customer adjustment' — DoorDash pay correction</t>
        </is>
      </c>
    </row>
    <row r="39" ht="16" customHeight="1">
      <c r="A39" s="42" t="inlineStr">
        <is>
          <t xml:space="preserve">  -</t>
        </is>
      </c>
      <c r="B39" s="43" t="inlineStr">
        <is>
          <t xml:space="preserve">  'Gas station stop, personal' — explains personal miles</t>
        </is>
      </c>
    </row>
    <row r="40" ht="16" customHeight="1">
      <c r="A40" s="44" t="inlineStr">
        <is>
          <t xml:space="preserve">  -</t>
        </is>
      </c>
      <c r="B40" s="45" t="inlineStr">
        <is>
          <t xml:space="preserve">  'DoorDash promo reimbursement' — marks reimbursable trip</t>
        </is>
      </c>
    </row>
    <row r="41" ht="16" customHeight="1">
      <c r="A41" s="42" t="inlineStr"/>
      <c r="B41" s="43" t="inlineStr"/>
    </row>
    <row r="42" ht="16" customHeight="1">
      <c r="A42" s="40" t="inlineStr"/>
      <c r="B42" s="41" t="inlineStr">
        <is>
          <t>SECTION 6: SUMMARY DASHBOARD</t>
        </is>
      </c>
    </row>
    <row r="43" ht="16" customHeight="1">
      <c r="A43" s="42" t="inlineStr"/>
      <c r="B43" s="43" t="inlineStr"/>
    </row>
    <row r="44" ht="16" customHeight="1">
      <c r="A44" s="44" t="inlineStr">
        <is>
          <t>Dashboard</t>
        </is>
      </c>
      <c r="B44" s="45" t="inlineStr">
        <is>
          <t>View the 'Summary Dashboard' sheet for totals, averages, charts, and tax estimates.</t>
        </is>
      </c>
    </row>
    <row r="45" ht="16" customHeight="1">
      <c r="A45" s="42" t="inlineStr">
        <is>
          <t>IRS Rate</t>
        </is>
      </c>
      <c r="B45" s="43" t="inlineStr">
        <is>
          <t>The IRS mileage rate table is on the dashboard. Edit the 2026 rate if the IRS updates it.</t>
        </is>
      </c>
    </row>
    <row r="46" ht="16" customHeight="1">
      <c r="A46" s="44" t="inlineStr">
        <is>
          <t>VLOOKUP</t>
        </is>
      </c>
      <c r="B46" s="45" t="inlineStr">
        <is>
          <t>The active rate cell uses VLOOKUP to pull the 2026 rate from the reference table automatically.</t>
        </is>
      </c>
    </row>
    <row r="47" ht="16" customHeight="1">
      <c r="A47" s="42" t="inlineStr">
        <is>
          <t>SE Tax</t>
        </is>
      </c>
      <c r="B47" s="43" t="inlineStr">
        <is>
          <t>Estimated Self-Employment Tax = 15.3% of Net Taxable Income (IRS Schedule SE reference).</t>
        </is>
      </c>
    </row>
    <row r="48" ht="16" customHeight="1">
      <c r="A48" s="44" t="inlineStr">
        <is>
          <t>Quarterly</t>
        </is>
      </c>
      <c r="B48" s="45" t="inlineStr">
        <is>
          <t>Estimated Quarterly Set-Aside = 25% of Net Taxable Income. Use IRS Form 1040-ES to pay.</t>
        </is>
      </c>
    </row>
    <row r="49" ht="16" customHeight="1">
      <c r="A49" s="42" t="inlineStr">
        <is>
          <t>Warning</t>
        </is>
      </c>
      <c r="B49" s="43" t="inlineStr">
        <is>
          <t>All tax estimates are for PLANNING PURPOSES ONLY. Consult a licensed tax professional.</t>
        </is>
      </c>
    </row>
    <row r="50" ht="16" customHeight="1">
      <c r="A50" s="44" t="inlineStr"/>
      <c r="B50" s="45" t="inlineStr"/>
    </row>
    <row r="51" ht="16" customHeight="1">
      <c r="A51" s="40" t="inlineStr"/>
      <c r="B51" s="41" t="inlineStr">
        <is>
          <t>SECTION 7: BEST PRACTICES</t>
        </is>
      </c>
    </row>
    <row r="52" ht="16" customHeight="1">
      <c r="A52" s="44" t="inlineStr"/>
      <c r="B52" s="45" t="inlineStr"/>
    </row>
    <row r="53" ht="16" customHeight="1">
      <c r="A53" s="42" t="inlineStr">
        <is>
          <t>Tip</t>
        </is>
      </c>
      <c r="B53" s="43" t="inlineStr">
        <is>
          <t>Update this log after EVERY shift — memory fades quickly.</t>
        </is>
      </c>
    </row>
    <row r="54" ht="16" customHeight="1">
      <c r="A54" s="44" t="inlineStr">
        <is>
          <t>Tip</t>
        </is>
      </c>
      <c r="B54" s="45" t="inlineStr">
        <is>
          <t>Back up this file to cloud storage (Google Drive, OneDrive) regularly.</t>
        </is>
      </c>
    </row>
    <row r="55" ht="16" customHeight="1">
      <c r="A55" s="42" t="inlineStr">
        <is>
          <t>Tip</t>
        </is>
      </c>
      <c r="B55" s="43" t="inlineStr">
        <is>
          <t>Keep paper or photo receipts for any expense entries beyond mileage.</t>
        </is>
      </c>
    </row>
    <row r="56" ht="16" customHeight="1">
      <c r="A56" s="44" t="inlineStr">
        <is>
          <t>Tip</t>
        </is>
      </c>
      <c r="B56" s="45" t="inlineStr">
        <is>
          <t>At year-end, the 'Total Mileage Deduction ($)' is your Schedule C line 9 (car/truck expense).</t>
        </is>
      </c>
    </row>
    <row r="57" ht="16" customHeight="1">
      <c r="A57" s="42" t="inlineStr">
        <is>
          <t>Tip</t>
        </is>
      </c>
      <c r="B57" s="43" t="inlineStr">
        <is>
          <t>Cross-reference your totals with the DoorDash Earnings tab in the app each month.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2026-06-19T06:29:30Z</dcterms:created>
  <dcterms:modified xmlns:dcterms="http://purl.org/dc/terms/" xmlns:xsi="http://www.w3.org/2001/XMLSchema-instance" xsi:type="dcterms:W3CDTF">2026-06-19T06:29:30Z</dcterms:modified>
</cp:coreProperties>
</file>