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Card Tracker" sheetId="1" state="visible" r:id="rId1"/>
    <sheet xmlns:r="http://schemas.openxmlformats.org/officeDocument/2006/relationships" name="Payoff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'Credit Card Tracker'!$A$1:$S$101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1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D8062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1" fillId="6" borderId="1" pivotButton="0" quotePrefix="0" xfId="0"/>
    <xf numFmtId="0" fontId="2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4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Balance by Card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'Credit Card Tracker'!F1</f>
            </strRef>
          </tx>
          <spPr>
            <a:solidFill xmlns:a="http://schemas.openxmlformats.org/drawingml/2006/main">
              <a:srgbClr val="D80621"/>
            </a:solidFill>
            <a:ln xmlns:a="http://schemas.openxmlformats.org/drawingml/2006/main">
              <a:prstDash val="solid"/>
            </a:ln>
          </spPr>
          <cat>
            <numRef>
              <f>'Credit Card Tracker'!$B$2:$B$101</f>
            </numRef>
          </cat>
          <val>
            <numRef>
              <f>'Credit Card Tracker'!$F$2:$F$101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Current Balance</a:t>
                </a:r>
              </a:p>
            </rich>
          </tx>
        </title>
        <numFmt formatCode="$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Card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Balance by Card</a:t>
            </a:r>
          </a:p>
        </rich>
      </tx>
    </title>
    <plotArea>
      <doughnutChart>
        <varyColors val="1"/>
        <ser>
          <idx val="0"/>
          <order val="0"/>
          <tx>
            <strRef>
              <f>'Credit Card Tracker'!F1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'Credit Card Tracker'!$B$2:$B$101</f>
            </numRef>
          </cat>
          <val>
            <numRef>
              <f>'Credit Card Tracker'!$F$2:$F$101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Minimum Payment vs. Extra Payment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'Credit Card Tracker'!H1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'Credit Card Tracker'!$B$2:$B$101</f>
            </numRef>
          </cat>
          <val>
            <numRef>
              <f>'Credit Card Tracker'!$H$2:$H$101</f>
            </numRef>
          </val>
        </ser>
        <ser>
          <idx val="1"/>
          <order val="1"/>
          <tx>
            <strRef>
              <f>'Credit Card Tracker'!I1</f>
            </strRef>
          </tx>
          <spPr>
            <a:solidFill xmlns:a="http://schemas.openxmlformats.org/drawingml/2006/main">
              <a:srgbClr val="D80621"/>
            </a:solidFill>
            <a:ln xmlns:a="http://schemas.openxmlformats.org/drawingml/2006/main">
              <a:prstDash val="solid"/>
            </a:ln>
          </spPr>
          <cat>
            <numRef>
              <f>'Credit Card Tracker'!$B$2:$B$101</f>
            </numRef>
          </cat>
          <val>
            <numRef>
              <f>'Credit Card Tracker'!$I$2:$I$101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Card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Monthly Payment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2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19" customWidth="1" min="3" max="3"/>
    <col width="22" customWidth="1" min="4" max="4"/>
    <col width="15" customWidth="1" min="5" max="5"/>
    <col width="16" customWidth="1" min="6" max="6"/>
    <col width="11" customWidth="1" min="7" max="7"/>
    <col width="16" customWidth="1" min="8" max="8"/>
    <col width="14" customWidth="1" min="9" max="9"/>
    <col width="20" customWidth="1" min="10" max="10"/>
    <col width="20" customWidth="1" min="11" max="11"/>
    <col width="18" customWidth="1" min="12" max="12"/>
    <col width="14" customWidth="1" min="13" max="13"/>
    <col width="23" customWidth="1" min="14" max="14"/>
    <col width="23" customWidth="1" min="15" max="15"/>
    <col width="20" customWidth="1" min="16" max="16"/>
    <col width="16" customWidth="1" min="17" max="17"/>
    <col width="14" customWidth="1" min="18" max="18"/>
    <col width="34" customWidth="1" min="19" max="19"/>
  </cols>
  <sheetData>
    <row r="1" ht="28" customHeight="1">
      <c r="A1" s="1" t="inlineStr">
        <is>
          <t>Card ID</t>
        </is>
      </c>
      <c r="B1" s="1" t="inlineStr">
        <is>
          <t>Card Name</t>
        </is>
      </c>
      <c r="C1" s="1" t="inlineStr">
        <is>
          <t>Issuer</t>
        </is>
      </c>
      <c r="D1" s="1" t="inlineStr">
        <is>
          <t>Account Holder</t>
        </is>
      </c>
      <c r="E1" s="1" t="inlineStr">
        <is>
          <t>Credit Limit</t>
        </is>
      </c>
      <c r="F1" s="1" t="inlineStr">
        <is>
          <t>Current Balance</t>
        </is>
      </c>
      <c r="G1" s="1" t="inlineStr">
        <is>
          <t>APR</t>
        </is>
      </c>
      <c r="H1" s="1" t="inlineStr">
        <is>
          <t>Minimum Payment</t>
        </is>
      </c>
      <c r="I1" s="1" t="inlineStr">
        <is>
          <t>Extra Payment</t>
        </is>
      </c>
      <c r="J1" s="1" t="inlineStr">
        <is>
          <t>Total Monthly Payment</t>
        </is>
      </c>
      <c r="K1" s="1" t="inlineStr">
        <is>
          <t>Statement Closing Date</t>
        </is>
      </c>
      <c r="L1" s="1" t="inlineStr">
        <is>
          <t>Payment Due Date</t>
        </is>
      </c>
      <c r="M1" s="1" t="inlineStr">
        <is>
          <t>Utilization %</t>
        </is>
      </c>
      <c r="N1" s="1" t="inlineStr">
        <is>
          <t>Monthly Interest Estimate</t>
        </is>
      </c>
      <c r="O1" s="1" t="inlineStr">
        <is>
          <t>Estimated Payoff Months</t>
        </is>
      </c>
      <c r="P1" s="1" t="inlineStr">
        <is>
          <t>Estimated Payoff Date</t>
        </is>
      </c>
      <c r="Q1" s="1" t="inlineStr">
        <is>
          <t>Payoff Priority</t>
        </is>
      </c>
      <c r="R1" s="1" t="inlineStr">
        <is>
          <t>Status</t>
        </is>
      </c>
      <c r="S1" s="1" t="inlineStr">
        <is>
          <t>Notes</t>
        </is>
      </c>
    </row>
    <row r="2">
      <c r="A2" s="2" t="inlineStr">
        <is>
          <t>CC-1001</t>
        </is>
      </c>
      <c r="B2" s="3" t="inlineStr">
        <is>
          <t>Chase Freedom</t>
        </is>
      </c>
      <c r="C2" s="3" t="inlineStr">
        <is>
          <t>Chase Bank</t>
        </is>
      </c>
      <c r="D2" s="3" t="inlineStr">
        <is>
          <t>Michael Johnson</t>
        </is>
      </c>
      <c r="E2" s="33" t="n">
        <v>12000</v>
      </c>
      <c r="F2" s="33" t="n">
        <v>9800</v>
      </c>
      <c r="G2" s="34" t="n">
        <v>0.2599</v>
      </c>
      <c r="H2" s="33" t="n">
        <v>350</v>
      </c>
      <c r="I2" s="33" t="n">
        <v>300</v>
      </c>
      <c r="J2" s="35">
        <f>IF($A2="","",$H2+$I2)</f>
        <v/>
      </c>
      <c r="K2" s="36" t="n">
        <v>46252</v>
      </c>
      <c r="L2" s="36" t="n">
        <v>46273</v>
      </c>
      <c r="M2" s="37">
        <f>IF($A2="","",IF($E2=0,0,$F2/$E2))</f>
        <v/>
      </c>
      <c r="N2" s="35">
        <f>IF($A2="","",IFERROR($F2*$G2/12,0))</f>
        <v/>
      </c>
      <c r="O2" s="9">
        <f>IF($A2="","",IF($F2&lt;=0,"",IFERROR(IF($J2&lt;=0,"",ROUNDUP(-LN(1-$F2*($G2/12)/$J2)/LN(1+$G2/12),0)),"")))</f>
        <v/>
      </c>
      <c r="P2" s="38">
        <f>IF($A2="","",IFERROR(IF($O2="","",EDATE(TODAY(),$O2)),""))</f>
        <v/>
      </c>
      <c r="Q2" s="2" t="inlineStr">
        <is>
          <t>Avalanche</t>
        </is>
      </c>
      <c r="R2" s="11">
        <f>IF($A2="","",IF($F2&lt;=0,"Paid Off",IF($M2&gt;=0.75,"Review","In Progress")))</f>
        <v/>
      </c>
      <c r="S2" s="3" t="inlineStr">
        <is>
          <t>Austin, TX - focus on high balance</t>
        </is>
      </c>
    </row>
    <row r="3">
      <c r="A3" s="2" t="inlineStr">
        <is>
          <t>CC-1002</t>
        </is>
      </c>
      <c r="B3" s="3" t="inlineStr">
        <is>
          <t>Capital One Quicksilver</t>
        </is>
      </c>
      <c r="C3" s="3" t="inlineStr">
        <is>
          <t>Capital One</t>
        </is>
      </c>
      <c r="D3" s="3" t="inlineStr">
        <is>
          <t>Jennifer Williams</t>
        </is>
      </c>
      <c r="E3" s="33" t="n">
        <v>15000</v>
      </c>
      <c r="F3" s="33" t="n">
        <v>6200</v>
      </c>
      <c r="G3" s="34" t="n">
        <v>0.2199</v>
      </c>
      <c r="H3" s="33" t="n">
        <v>225</v>
      </c>
      <c r="I3" s="33" t="n">
        <v>175</v>
      </c>
      <c r="J3" s="39">
        <f>IF($A3="","",$H3+$I3)</f>
        <v/>
      </c>
      <c r="K3" s="36" t="n">
        <v>46254</v>
      </c>
      <c r="L3" s="36" t="n">
        <v>46275</v>
      </c>
      <c r="M3" s="40">
        <f>IF($A3="","",IF($E3=0,0,$F3/$E3))</f>
        <v/>
      </c>
      <c r="N3" s="39">
        <f>IF($A3="","",IFERROR($F3*$G3/12,0))</f>
        <v/>
      </c>
      <c r="O3" s="14">
        <f>IF($A3="","",IF($F3&lt;=0,"",IFERROR(IF($J3&lt;=0,"",ROUNDUP(-LN(1-$F3*($G3/12)/$J3)/LN(1+$G3/12),0)),"")))</f>
        <v/>
      </c>
      <c r="P3" s="41">
        <f>IF($A3="","",IFERROR(IF($O3="","",EDATE(TODAY(),$O3)),""))</f>
        <v/>
      </c>
      <c r="Q3" s="2" t="inlineStr">
        <is>
          <t>Avalanche</t>
        </is>
      </c>
      <c r="R3" s="16">
        <f>IF($A3="","",IF($F3&lt;=0,"Paid Off",IF($M3&gt;=0.75,"Review","In Progress")))</f>
        <v/>
      </c>
      <c r="S3" s="3" t="inlineStr">
        <is>
          <t>Denver, CO - automatic payment enabled</t>
        </is>
      </c>
    </row>
    <row r="4">
      <c r="A4" s="2" t="inlineStr">
        <is>
          <t>CC-1003</t>
        </is>
      </c>
      <c r="B4" s="3" t="inlineStr">
        <is>
          <t>Citi Double Cash</t>
        </is>
      </c>
      <c r="C4" s="3" t="inlineStr">
        <is>
          <t>Citibank</t>
        </is>
      </c>
      <c r="D4" s="3" t="inlineStr">
        <is>
          <t>James Brown</t>
        </is>
      </c>
      <c r="E4" s="33" t="n">
        <v>10000</v>
      </c>
      <c r="F4" s="33" t="n">
        <v>5200</v>
      </c>
      <c r="G4" s="34" t="n">
        <v>0.2399</v>
      </c>
      <c r="H4" s="33" t="n">
        <v>185</v>
      </c>
      <c r="I4" s="33" t="n">
        <v>115</v>
      </c>
      <c r="J4" s="35">
        <f>IF($A4="","",$H4+$I4)</f>
        <v/>
      </c>
      <c r="K4" s="36" t="n">
        <v>46255</v>
      </c>
      <c r="L4" s="36" t="n">
        <v>46277</v>
      </c>
      <c r="M4" s="37">
        <f>IF($A4="","",IF($E4=0,0,$F4/$E4))</f>
        <v/>
      </c>
      <c r="N4" s="35">
        <f>IF($A4="","",IFERROR($F4*$G4/12,0))</f>
        <v/>
      </c>
      <c r="O4" s="9">
        <f>IF($A4="","",IF($F4&lt;=0,"",IFERROR(IF($J4&lt;=0,"",ROUNDUP(-LN(1-$F4*($G4/12)/$J4)/LN(1+$G4/12),0)),"")))</f>
        <v/>
      </c>
      <c r="P4" s="38">
        <f>IF($A4="","",IFERROR(IF($O4="","",EDATE(TODAY(),$O4)),""))</f>
        <v/>
      </c>
      <c r="Q4" s="2" t="inlineStr">
        <is>
          <t>High Balance</t>
        </is>
      </c>
      <c r="R4" s="11">
        <f>IF($A4="","",IF($F4&lt;=0,"Paid Off",IF($M4&gt;=0.75,"Review","In Progress")))</f>
        <v/>
      </c>
      <c r="S4" s="3" t="inlineStr">
        <is>
          <t>Columbus, OH - review statement monthly</t>
        </is>
      </c>
    </row>
    <row r="5">
      <c r="A5" s="2" t="inlineStr">
        <is>
          <t>CC-1004</t>
        </is>
      </c>
      <c r="B5" s="3" t="inlineStr">
        <is>
          <t>Discover it</t>
        </is>
      </c>
      <c r="C5" s="3" t="inlineStr">
        <is>
          <t>Discover Bank</t>
        </is>
      </c>
      <c r="D5" s="3" t="inlineStr">
        <is>
          <t>Emily Davis</t>
        </is>
      </c>
      <c r="E5" s="33" t="n">
        <v>8000</v>
      </c>
      <c r="F5" s="33" t="n">
        <v>3800</v>
      </c>
      <c r="G5" s="34" t="n">
        <v>0.1899</v>
      </c>
      <c r="H5" s="33" t="n">
        <v>125</v>
      </c>
      <c r="I5" s="33" t="n">
        <v>100</v>
      </c>
      <c r="J5" s="39">
        <f>IF($A5="","",$H5+$I5)</f>
        <v/>
      </c>
      <c r="K5" s="36" t="n">
        <v>46257</v>
      </c>
      <c r="L5" s="36" t="n">
        <v>46280</v>
      </c>
      <c r="M5" s="40">
        <f>IF($A5="","",IF($E5=0,0,$F5/$E5))</f>
        <v/>
      </c>
      <c r="N5" s="39">
        <f>IF($A5="","",IFERROR($F5*$G5/12,0))</f>
        <v/>
      </c>
      <c r="O5" s="14">
        <f>IF($A5="","",IF($F5&lt;=0,"",IFERROR(IF($J5&lt;=0,"",ROUNDUP(-LN(1-$F5*($G5/12)/$J5)/LN(1+$G5/12),0)),"")))</f>
        <v/>
      </c>
      <c r="P5" s="41">
        <f>IF($A5="","",IFERROR(IF($O5="","",EDATE(TODAY(),$O5)),""))</f>
        <v/>
      </c>
      <c r="Q5" s="2" t="inlineStr">
        <is>
          <t>Low Balance</t>
        </is>
      </c>
      <c r="R5" s="16">
        <f>IF($A5="","",IF($F5&lt;=0,"Paid Off",IF($M5&gt;=0.75,"Review","In Progress")))</f>
        <v/>
      </c>
      <c r="S5" s="3" t="inlineStr">
        <is>
          <t>Phoenix, AZ - maintain extra payment</t>
        </is>
      </c>
    </row>
    <row r="6">
      <c r="A6" s="2" t="inlineStr">
        <is>
          <t>CC-1005</t>
        </is>
      </c>
      <c r="B6" s="3" t="inlineStr">
        <is>
          <t>American Express Blue Cash</t>
        </is>
      </c>
      <c r="C6" s="3" t="inlineStr">
        <is>
          <t>American Express</t>
        </is>
      </c>
      <c r="D6" s="3" t="inlineStr">
        <is>
          <t>David Miller</t>
        </is>
      </c>
      <c r="E6" s="33" t="n">
        <v>18000</v>
      </c>
      <c r="F6" s="33" t="n">
        <v>7600</v>
      </c>
      <c r="G6" s="34" t="n">
        <v>0.2499</v>
      </c>
      <c r="H6" s="33" t="n">
        <v>275</v>
      </c>
      <c r="I6" s="33" t="n">
        <v>225</v>
      </c>
      <c r="J6" s="35">
        <f>IF($A6="","",$H6+$I6)</f>
        <v/>
      </c>
      <c r="K6" s="36" t="n">
        <v>46258</v>
      </c>
      <c r="L6" s="36" t="n">
        <v>46283</v>
      </c>
      <c r="M6" s="37">
        <f>IF($A6="","",IF($E6=0,0,$F6/$E6))</f>
        <v/>
      </c>
      <c r="N6" s="35">
        <f>IF($A6="","",IFERROR($F6*$G6/12,0))</f>
        <v/>
      </c>
      <c r="O6" s="9">
        <f>IF($A6="","",IF($F6&lt;=0,"",IFERROR(IF($J6&lt;=0,"",ROUNDUP(-LN(1-$F6*($G6/12)/$J6)/LN(1+$G6/12),0)),"")))</f>
        <v/>
      </c>
      <c r="P6" s="38">
        <f>IF($A6="","",IFERROR(IF($O6="","",EDATE(TODAY(),$O6)),""))</f>
        <v/>
      </c>
      <c r="Q6" s="2" t="inlineStr">
        <is>
          <t>Avalanche</t>
        </is>
      </c>
      <c r="R6" s="11">
        <f>IF($A6="","",IF($F6&lt;=0,"Paid Off",IF($M6&gt;=0.75,"Review","In Progress")))</f>
        <v/>
      </c>
      <c r="S6" s="3" t="inlineStr">
        <is>
          <t>Atlanta, GA - avoid new purchases</t>
        </is>
      </c>
    </row>
    <row r="7">
      <c r="A7" s="2" t="inlineStr">
        <is>
          <t>CC-1006</t>
        </is>
      </c>
      <c r="B7" s="3" t="inlineStr">
        <is>
          <t>Bank of America Customized Cash</t>
        </is>
      </c>
      <c r="C7" s="3" t="inlineStr">
        <is>
          <t>Bank of America</t>
        </is>
      </c>
      <c r="D7" s="3" t="inlineStr">
        <is>
          <t>Sarah Wilson</t>
        </is>
      </c>
      <c r="E7" s="33" t="n">
        <v>13000</v>
      </c>
      <c r="F7" s="33" t="n">
        <v>4100</v>
      </c>
      <c r="G7" s="34" t="n">
        <v>0.2099</v>
      </c>
      <c r="H7" s="33" t="n">
        <v>160</v>
      </c>
      <c r="I7" s="33" t="n">
        <v>140</v>
      </c>
      <c r="J7" s="39">
        <f>IF($A7="","",$H7+$I7)</f>
        <v/>
      </c>
      <c r="K7" s="36" t="n">
        <v>46259</v>
      </c>
      <c r="L7" s="36" t="n">
        <v>46286</v>
      </c>
      <c r="M7" s="40">
        <f>IF($A7="","",IF($E7=0,0,$F7/$E7))</f>
        <v/>
      </c>
      <c r="N7" s="39">
        <f>IF($A7="","",IFERROR($F7*$G7/12,0))</f>
        <v/>
      </c>
      <c r="O7" s="14">
        <f>IF($A7="","",IF($F7&lt;=0,"",IFERROR(IF($J7&lt;=0,"",ROUNDUP(-LN(1-$F7*($G7/12)/$J7)/LN(1+$G7/12),0)),"")))</f>
        <v/>
      </c>
      <c r="P7" s="41">
        <f>IF($A7="","",IFERROR(IF($O7="","",EDATE(TODAY(),$O7)),""))</f>
        <v/>
      </c>
      <c r="Q7" s="2" t="inlineStr">
        <is>
          <t>Low Balance</t>
        </is>
      </c>
      <c r="R7" s="16">
        <f>IF($A7="","",IF($F7&lt;=0,"Paid Off",IF($M7&gt;=0.75,"Review","In Progress")))</f>
        <v/>
      </c>
      <c r="S7" s="3" t="inlineStr">
        <is>
          <t>Seattle, WA - payment scheduled</t>
        </is>
      </c>
    </row>
    <row r="8">
      <c r="A8" s="2" t="inlineStr">
        <is>
          <t>CC-1007</t>
        </is>
      </c>
      <c r="B8" s="3" t="inlineStr">
        <is>
          <t>Wells Fargo Active Cash</t>
        </is>
      </c>
      <c r="C8" s="3" t="inlineStr">
        <is>
          <t>Wells Fargo</t>
        </is>
      </c>
      <c r="D8" s="3" t="inlineStr">
        <is>
          <t>Robert Moore</t>
        </is>
      </c>
      <c r="E8" s="33" t="n">
        <v>9000</v>
      </c>
      <c r="F8" s="33" t="n">
        <v>2900</v>
      </c>
      <c r="G8" s="34" t="n">
        <v>0.2799</v>
      </c>
      <c r="H8" s="33" t="n">
        <v>150</v>
      </c>
      <c r="I8" s="33" t="n">
        <v>125</v>
      </c>
      <c r="J8" s="35">
        <f>IF($A8="","",$H8+$I8)</f>
        <v/>
      </c>
      <c r="K8" s="36" t="n">
        <v>46260</v>
      </c>
      <c r="L8" s="36" t="n">
        <v>46289</v>
      </c>
      <c r="M8" s="37">
        <f>IF($A8="","",IF($E8=0,0,$F8/$E8))</f>
        <v/>
      </c>
      <c r="N8" s="35">
        <f>IF($A8="","",IFERROR($F8*$G8/12,0))</f>
        <v/>
      </c>
      <c r="O8" s="9">
        <f>IF($A8="","",IF($F8&lt;=0,"",IFERROR(IF($J8&lt;=0,"",ROUNDUP(-LN(1-$F8*($G8/12)/$J8)/LN(1+$G8/12),0)),"")))</f>
        <v/>
      </c>
      <c r="P8" s="38">
        <f>IF($A8="","",IFERROR(IF($O8="","",EDATE(TODAY(),$O8)),""))</f>
        <v/>
      </c>
      <c r="Q8" s="2" t="inlineStr">
        <is>
          <t>Avalanche</t>
        </is>
      </c>
      <c r="R8" s="11">
        <f>IF($A8="","",IF($F8&lt;=0,"Paid Off",IF($M8&gt;=0.75,"Review","In Progress")))</f>
        <v/>
      </c>
      <c r="S8" s="3" t="inlineStr">
        <is>
          <t>Nashville, TN - high APR card</t>
        </is>
      </c>
    </row>
    <row r="9">
      <c r="A9" s="2" t="inlineStr">
        <is>
          <t>CC-1008</t>
        </is>
      </c>
      <c r="B9" s="3" t="inlineStr">
        <is>
          <t>U.S. Bank Cash+</t>
        </is>
      </c>
      <c r="C9" s="3" t="inlineStr">
        <is>
          <t>U.S. Bank</t>
        </is>
      </c>
      <c r="D9" s="3" t="inlineStr">
        <is>
          <t>Ashley Taylor</t>
        </is>
      </c>
      <c r="E9" s="33" t="n">
        <v>6000</v>
      </c>
      <c r="F9" s="33" t="n">
        <v>1250</v>
      </c>
      <c r="G9" s="34" t="n">
        <v>0.1999</v>
      </c>
      <c r="H9" s="33" t="n">
        <v>125</v>
      </c>
      <c r="I9" s="33" t="n">
        <v>75</v>
      </c>
      <c r="J9" s="39">
        <f>IF($A9="","",$H9+$I9)</f>
        <v/>
      </c>
      <c r="K9" s="36" t="n">
        <v>46261</v>
      </c>
      <c r="L9" s="36" t="n">
        <v>46291</v>
      </c>
      <c r="M9" s="40">
        <f>IF($A9="","",IF($E9=0,0,$F9/$E9))</f>
        <v/>
      </c>
      <c r="N9" s="39">
        <f>IF($A9="","",IFERROR($F9*$G9/12,0))</f>
        <v/>
      </c>
      <c r="O9" s="14">
        <f>IF($A9="","",IF($F9&lt;=0,"",IFERROR(IF($J9&lt;=0,"",ROUNDUP(-LN(1-$F9*($G9/12)/$J9)/LN(1+$G9/12),0)),"")))</f>
        <v/>
      </c>
      <c r="P9" s="41">
        <f>IF($A9="","",IFERROR(IF($O9="","",EDATE(TODAY(),$O9)),""))</f>
        <v/>
      </c>
      <c r="Q9" s="2" t="inlineStr">
        <is>
          <t>Low Balance</t>
        </is>
      </c>
      <c r="R9" s="16">
        <f>IF($A9="","",IF($F9&lt;=0,"Paid Off",IF($M9&gt;=0.75,"Review","In Progress")))</f>
        <v/>
      </c>
      <c r="S9" s="3" t="inlineStr">
        <is>
          <t>Charlotte, NC - consider early payoff</t>
        </is>
      </c>
    </row>
    <row r="10">
      <c r="A10" s="2" t="inlineStr">
        <is>
          <t>CC-1009</t>
        </is>
      </c>
      <c r="B10" s="3" t="inlineStr">
        <is>
          <t>Synchrony Store Card</t>
        </is>
      </c>
      <c r="C10" s="3" t="inlineStr">
        <is>
          <t>Synchrony Bank</t>
        </is>
      </c>
      <c r="D10" s="3" t="inlineStr">
        <is>
          <t>Christopher Anderson</t>
        </is>
      </c>
      <c r="E10" s="33" t="n">
        <v>4000</v>
      </c>
      <c r="F10" s="33" t="n">
        <v>0</v>
      </c>
      <c r="G10" s="34" t="n">
        <v>0.2999</v>
      </c>
      <c r="H10" s="33" t="n">
        <v>0</v>
      </c>
      <c r="I10" s="33" t="n">
        <v>0</v>
      </c>
      <c r="J10" s="35">
        <f>IF($A10="","",$H10+$I10)</f>
        <v/>
      </c>
      <c r="K10" s="36" t="n">
        <v>46262</v>
      </c>
      <c r="L10" s="36" t="n">
        <v>46293</v>
      </c>
      <c r="M10" s="37">
        <f>IF($A10="","",IF($E10=0,0,$F10/$E10))</f>
        <v/>
      </c>
      <c r="N10" s="35">
        <f>IF($A10="","",IFERROR($F10*$G10/12,0))</f>
        <v/>
      </c>
      <c r="O10" s="9">
        <f>IF($A10="","",IF($F10&lt;=0,"",IFERROR(IF($J10&lt;=0,"",ROUNDUP(-LN(1-$F10*($G10/12)/$J10)/LN(1+$G10/12),0)),"")))</f>
        <v/>
      </c>
      <c r="P10" s="38">
        <f>IF($A10="","",IFERROR(IF($O10="","",EDATE(TODAY(),$O10)),""))</f>
        <v/>
      </c>
      <c r="Q10" s="2" t="inlineStr">
        <is>
          <t>Low Balance</t>
        </is>
      </c>
      <c r="R10" s="11">
        <f>IF($A10="","",IF($F10&lt;=0,"Paid Off",IF($M10&gt;=0.75,"Review","In Progress")))</f>
        <v/>
      </c>
      <c r="S10" s="3" t="inlineStr">
        <is>
          <t>Austin, TX - paid off and retained for history</t>
        </is>
      </c>
    </row>
    <row r="11">
      <c r="A11" s="2" t="n"/>
      <c r="B11" s="3" t="n"/>
      <c r="C11" s="3" t="n"/>
      <c r="D11" s="3" t="n"/>
      <c r="E11" s="33" t="n"/>
      <c r="F11" s="33" t="n"/>
      <c r="G11" s="34" t="n"/>
      <c r="H11" s="33" t="n"/>
      <c r="I11" s="33" t="n"/>
      <c r="J11" s="39">
        <f>IF($A11="","",$H11+$I11)</f>
        <v/>
      </c>
      <c r="K11" s="36" t="n"/>
      <c r="L11" s="36" t="n"/>
      <c r="M11" s="40">
        <f>IF($A11="","",IF($E11=0,0,$F11/$E11))</f>
        <v/>
      </c>
      <c r="N11" s="39">
        <f>IF($A11="","",IFERROR($F11*$G11/12,0))</f>
        <v/>
      </c>
      <c r="O11" s="14">
        <f>IF($A11="","",IF($F11&lt;=0,"",IFERROR(IF($J11&lt;=0,"",ROUNDUP(-LN(1-$F11*($G11/12)/$J11)/LN(1+$G11/12),0)),"")))</f>
        <v/>
      </c>
      <c r="P11" s="41">
        <f>IF($A11="","",IFERROR(IF($O11="","",EDATE(TODAY(),$O11)),""))</f>
        <v/>
      </c>
      <c r="Q11" s="2" t="n"/>
      <c r="R11" s="16">
        <f>IF($A11="","",IF($F11&lt;=0,"Paid Off",IF($M11&gt;=0.75,"Review","In Progress")))</f>
        <v/>
      </c>
      <c r="S11" s="3" t="n"/>
    </row>
    <row r="12">
      <c r="A12" s="2" t="n"/>
      <c r="B12" s="3" t="n"/>
      <c r="C12" s="3" t="n"/>
      <c r="D12" s="3" t="n"/>
      <c r="E12" s="33" t="n"/>
      <c r="F12" s="33" t="n"/>
      <c r="G12" s="34" t="n"/>
      <c r="H12" s="33" t="n"/>
      <c r="I12" s="33" t="n"/>
      <c r="J12" s="35">
        <f>IF($A12="","",$H12+$I12)</f>
        <v/>
      </c>
      <c r="K12" s="36" t="n"/>
      <c r="L12" s="36" t="n"/>
      <c r="M12" s="37">
        <f>IF($A12="","",IF($E12=0,0,$F12/$E12))</f>
        <v/>
      </c>
      <c r="N12" s="35">
        <f>IF($A12="","",IFERROR($F12*$G12/12,0))</f>
        <v/>
      </c>
      <c r="O12" s="9">
        <f>IF($A12="","",IF($F12&lt;=0,"",IFERROR(IF($J12&lt;=0,"",ROUNDUP(-LN(1-$F12*($G12/12)/$J12)/LN(1+$G12/12),0)),"")))</f>
        <v/>
      </c>
      <c r="P12" s="38">
        <f>IF($A12="","",IFERROR(IF($O12="","",EDATE(TODAY(),$O12)),""))</f>
        <v/>
      </c>
      <c r="Q12" s="2" t="n"/>
      <c r="R12" s="11">
        <f>IF($A12="","",IF($F12&lt;=0,"Paid Off",IF($M12&gt;=0.75,"Review","In Progress")))</f>
        <v/>
      </c>
      <c r="S12" s="3" t="n"/>
    </row>
    <row r="13">
      <c r="A13" s="2" t="n"/>
      <c r="B13" s="3" t="n"/>
      <c r="C13" s="3" t="n"/>
      <c r="D13" s="3" t="n"/>
      <c r="E13" s="33" t="n"/>
      <c r="F13" s="33" t="n"/>
      <c r="G13" s="34" t="n"/>
      <c r="H13" s="33" t="n"/>
      <c r="I13" s="33" t="n"/>
      <c r="J13" s="39">
        <f>IF($A13="","",$H13+$I13)</f>
        <v/>
      </c>
      <c r="K13" s="36" t="n"/>
      <c r="L13" s="36" t="n"/>
      <c r="M13" s="40">
        <f>IF($A13="","",IF($E13=0,0,$F13/$E13))</f>
        <v/>
      </c>
      <c r="N13" s="39">
        <f>IF($A13="","",IFERROR($F13*$G13/12,0))</f>
        <v/>
      </c>
      <c r="O13" s="14">
        <f>IF($A13="","",IF($F13&lt;=0,"",IFERROR(IF($J13&lt;=0,"",ROUNDUP(-LN(1-$F13*($G13/12)/$J13)/LN(1+$G13/12),0)),"")))</f>
        <v/>
      </c>
      <c r="P13" s="41">
        <f>IF($A13="","",IFERROR(IF($O13="","",EDATE(TODAY(),$O13)),""))</f>
        <v/>
      </c>
      <c r="Q13" s="2" t="n"/>
      <c r="R13" s="16">
        <f>IF($A13="","",IF($F13&lt;=0,"Paid Off",IF($M13&gt;=0.75,"Review","In Progress")))</f>
        <v/>
      </c>
      <c r="S13" s="3" t="n"/>
    </row>
    <row r="14">
      <c r="A14" s="2" t="n"/>
      <c r="B14" s="3" t="n"/>
      <c r="C14" s="3" t="n"/>
      <c r="D14" s="3" t="n"/>
      <c r="E14" s="33" t="n"/>
      <c r="F14" s="33" t="n"/>
      <c r="G14" s="34" t="n"/>
      <c r="H14" s="33" t="n"/>
      <c r="I14" s="33" t="n"/>
      <c r="J14" s="35">
        <f>IF($A14="","",$H14+$I14)</f>
        <v/>
      </c>
      <c r="K14" s="36" t="n"/>
      <c r="L14" s="36" t="n"/>
      <c r="M14" s="37">
        <f>IF($A14="","",IF($E14=0,0,$F14/$E14))</f>
        <v/>
      </c>
      <c r="N14" s="35">
        <f>IF($A14="","",IFERROR($F14*$G14/12,0))</f>
        <v/>
      </c>
      <c r="O14" s="9">
        <f>IF($A14="","",IF($F14&lt;=0,"",IFERROR(IF($J14&lt;=0,"",ROUNDUP(-LN(1-$F14*($G14/12)/$J14)/LN(1+$G14/12),0)),"")))</f>
        <v/>
      </c>
      <c r="P14" s="38">
        <f>IF($A14="","",IFERROR(IF($O14="","",EDATE(TODAY(),$O14)),""))</f>
        <v/>
      </c>
      <c r="Q14" s="2" t="n"/>
      <c r="R14" s="11">
        <f>IF($A14="","",IF($F14&lt;=0,"Paid Off",IF($M14&gt;=0.75,"Review","In Progress")))</f>
        <v/>
      </c>
      <c r="S14" s="3" t="n"/>
    </row>
    <row r="15">
      <c r="A15" s="2" t="n"/>
      <c r="B15" s="3" t="n"/>
      <c r="C15" s="3" t="n"/>
      <c r="D15" s="3" t="n"/>
      <c r="E15" s="33" t="n"/>
      <c r="F15" s="33" t="n"/>
      <c r="G15" s="34" t="n"/>
      <c r="H15" s="33" t="n"/>
      <c r="I15" s="33" t="n"/>
      <c r="J15" s="39">
        <f>IF($A15="","",$H15+$I15)</f>
        <v/>
      </c>
      <c r="K15" s="36" t="n"/>
      <c r="L15" s="36" t="n"/>
      <c r="M15" s="40">
        <f>IF($A15="","",IF($E15=0,0,$F15/$E15))</f>
        <v/>
      </c>
      <c r="N15" s="39">
        <f>IF($A15="","",IFERROR($F15*$G15/12,0))</f>
        <v/>
      </c>
      <c r="O15" s="14">
        <f>IF($A15="","",IF($F15&lt;=0,"",IFERROR(IF($J15&lt;=0,"",ROUNDUP(-LN(1-$F15*($G15/12)/$J15)/LN(1+$G15/12),0)),"")))</f>
        <v/>
      </c>
      <c r="P15" s="41">
        <f>IF($A15="","",IFERROR(IF($O15="","",EDATE(TODAY(),$O15)),""))</f>
        <v/>
      </c>
      <c r="Q15" s="2" t="n"/>
      <c r="R15" s="16">
        <f>IF($A15="","",IF($F15&lt;=0,"Paid Off",IF($M15&gt;=0.75,"Review","In Progress")))</f>
        <v/>
      </c>
      <c r="S15" s="3" t="n"/>
    </row>
    <row r="16">
      <c r="A16" s="2" t="n"/>
      <c r="B16" s="3" t="n"/>
      <c r="C16" s="3" t="n"/>
      <c r="D16" s="3" t="n"/>
      <c r="E16" s="33" t="n"/>
      <c r="F16" s="33" t="n"/>
      <c r="G16" s="34" t="n"/>
      <c r="H16" s="33" t="n"/>
      <c r="I16" s="33" t="n"/>
      <c r="J16" s="35">
        <f>IF($A16="","",$H16+$I16)</f>
        <v/>
      </c>
      <c r="K16" s="36" t="n"/>
      <c r="L16" s="36" t="n"/>
      <c r="M16" s="37">
        <f>IF($A16="","",IF($E16=0,0,$F16/$E16))</f>
        <v/>
      </c>
      <c r="N16" s="35">
        <f>IF($A16="","",IFERROR($F16*$G16/12,0))</f>
        <v/>
      </c>
      <c r="O16" s="9">
        <f>IF($A16="","",IF($F16&lt;=0,"",IFERROR(IF($J16&lt;=0,"",ROUNDUP(-LN(1-$F16*($G16/12)/$J16)/LN(1+$G16/12),0)),"")))</f>
        <v/>
      </c>
      <c r="P16" s="38">
        <f>IF($A16="","",IFERROR(IF($O16="","",EDATE(TODAY(),$O16)),""))</f>
        <v/>
      </c>
      <c r="Q16" s="2" t="n"/>
      <c r="R16" s="11">
        <f>IF($A16="","",IF($F16&lt;=0,"Paid Off",IF($M16&gt;=0.75,"Review","In Progress")))</f>
        <v/>
      </c>
      <c r="S16" s="3" t="n"/>
    </row>
    <row r="17">
      <c r="A17" s="2" t="n"/>
      <c r="B17" s="3" t="n"/>
      <c r="C17" s="3" t="n"/>
      <c r="D17" s="3" t="n"/>
      <c r="E17" s="33" t="n"/>
      <c r="F17" s="33" t="n"/>
      <c r="G17" s="34" t="n"/>
      <c r="H17" s="33" t="n"/>
      <c r="I17" s="33" t="n"/>
      <c r="J17" s="39">
        <f>IF($A17="","",$H17+$I17)</f>
        <v/>
      </c>
      <c r="K17" s="36" t="n"/>
      <c r="L17" s="36" t="n"/>
      <c r="M17" s="40">
        <f>IF($A17="","",IF($E17=0,0,$F17/$E17))</f>
        <v/>
      </c>
      <c r="N17" s="39">
        <f>IF($A17="","",IFERROR($F17*$G17/12,0))</f>
        <v/>
      </c>
      <c r="O17" s="14">
        <f>IF($A17="","",IF($F17&lt;=0,"",IFERROR(IF($J17&lt;=0,"",ROUNDUP(-LN(1-$F17*($G17/12)/$J17)/LN(1+$G17/12),0)),"")))</f>
        <v/>
      </c>
      <c r="P17" s="41">
        <f>IF($A17="","",IFERROR(IF($O17="","",EDATE(TODAY(),$O17)),""))</f>
        <v/>
      </c>
      <c r="Q17" s="2" t="n"/>
      <c r="R17" s="16">
        <f>IF($A17="","",IF($F17&lt;=0,"Paid Off",IF($M17&gt;=0.75,"Review","In Progress")))</f>
        <v/>
      </c>
      <c r="S17" s="3" t="n"/>
    </row>
    <row r="18">
      <c r="A18" s="2" t="n"/>
      <c r="B18" s="3" t="n"/>
      <c r="C18" s="3" t="n"/>
      <c r="D18" s="3" t="n"/>
      <c r="E18" s="33" t="n"/>
      <c r="F18" s="33" t="n"/>
      <c r="G18" s="34" t="n"/>
      <c r="H18" s="33" t="n"/>
      <c r="I18" s="33" t="n"/>
      <c r="J18" s="35">
        <f>IF($A18="","",$H18+$I18)</f>
        <v/>
      </c>
      <c r="K18" s="36" t="n"/>
      <c r="L18" s="36" t="n"/>
      <c r="M18" s="37">
        <f>IF($A18="","",IF($E18=0,0,$F18/$E18))</f>
        <v/>
      </c>
      <c r="N18" s="35">
        <f>IF($A18="","",IFERROR($F18*$G18/12,0))</f>
        <v/>
      </c>
      <c r="O18" s="9">
        <f>IF($A18="","",IF($F18&lt;=0,"",IFERROR(IF($J18&lt;=0,"",ROUNDUP(-LN(1-$F18*($G18/12)/$J18)/LN(1+$G18/12),0)),"")))</f>
        <v/>
      </c>
      <c r="P18" s="38">
        <f>IF($A18="","",IFERROR(IF($O18="","",EDATE(TODAY(),$O18)),""))</f>
        <v/>
      </c>
      <c r="Q18" s="2" t="n"/>
      <c r="R18" s="11">
        <f>IF($A18="","",IF($F18&lt;=0,"Paid Off",IF($M18&gt;=0.75,"Review","In Progress")))</f>
        <v/>
      </c>
      <c r="S18" s="3" t="n"/>
    </row>
    <row r="19">
      <c r="A19" s="2" t="n"/>
      <c r="B19" s="3" t="n"/>
      <c r="C19" s="3" t="n"/>
      <c r="D19" s="3" t="n"/>
      <c r="E19" s="33" t="n"/>
      <c r="F19" s="33" t="n"/>
      <c r="G19" s="34" t="n"/>
      <c r="H19" s="33" t="n"/>
      <c r="I19" s="33" t="n"/>
      <c r="J19" s="39">
        <f>IF($A19="","",$H19+$I19)</f>
        <v/>
      </c>
      <c r="K19" s="36" t="n"/>
      <c r="L19" s="36" t="n"/>
      <c r="M19" s="40">
        <f>IF($A19="","",IF($E19=0,0,$F19/$E19))</f>
        <v/>
      </c>
      <c r="N19" s="39">
        <f>IF($A19="","",IFERROR($F19*$G19/12,0))</f>
        <v/>
      </c>
      <c r="O19" s="14">
        <f>IF($A19="","",IF($F19&lt;=0,"",IFERROR(IF($J19&lt;=0,"",ROUNDUP(-LN(1-$F19*($G19/12)/$J19)/LN(1+$G19/12),0)),"")))</f>
        <v/>
      </c>
      <c r="P19" s="41">
        <f>IF($A19="","",IFERROR(IF($O19="","",EDATE(TODAY(),$O19)),""))</f>
        <v/>
      </c>
      <c r="Q19" s="2" t="n"/>
      <c r="R19" s="16">
        <f>IF($A19="","",IF($F19&lt;=0,"Paid Off",IF($M19&gt;=0.75,"Review","In Progress")))</f>
        <v/>
      </c>
      <c r="S19" s="3" t="n"/>
    </row>
    <row r="20">
      <c r="A20" s="2" t="n"/>
      <c r="B20" s="3" t="n"/>
      <c r="C20" s="3" t="n"/>
      <c r="D20" s="3" t="n"/>
      <c r="E20" s="33" t="n"/>
      <c r="F20" s="33" t="n"/>
      <c r="G20" s="34" t="n"/>
      <c r="H20" s="33" t="n"/>
      <c r="I20" s="33" t="n"/>
      <c r="J20" s="35">
        <f>IF($A20="","",$H20+$I20)</f>
        <v/>
      </c>
      <c r="K20" s="36" t="n"/>
      <c r="L20" s="36" t="n"/>
      <c r="M20" s="37">
        <f>IF($A20="","",IF($E20=0,0,$F20/$E20))</f>
        <v/>
      </c>
      <c r="N20" s="35">
        <f>IF($A20="","",IFERROR($F20*$G20/12,0))</f>
        <v/>
      </c>
      <c r="O20" s="9">
        <f>IF($A20="","",IF($F20&lt;=0,"",IFERROR(IF($J20&lt;=0,"",ROUNDUP(-LN(1-$F20*($G20/12)/$J20)/LN(1+$G20/12),0)),"")))</f>
        <v/>
      </c>
      <c r="P20" s="38">
        <f>IF($A20="","",IFERROR(IF($O20="","",EDATE(TODAY(),$O20)),""))</f>
        <v/>
      </c>
      <c r="Q20" s="2" t="n"/>
      <c r="R20" s="11">
        <f>IF($A20="","",IF($F20&lt;=0,"Paid Off",IF($M20&gt;=0.75,"Review","In Progress")))</f>
        <v/>
      </c>
      <c r="S20" s="3" t="n"/>
    </row>
    <row r="21">
      <c r="A21" s="2" t="n"/>
      <c r="B21" s="3" t="n"/>
      <c r="C21" s="3" t="n"/>
      <c r="D21" s="3" t="n"/>
      <c r="E21" s="33" t="n"/>
      <c r="F21" s="33" t="n"/>
      <c r="G21" s="34" t="n"/>
      <c r="H21" s="33" t="n"/>
      <c r="I21" s="33" t="n"/>
      <c r="J21" s="39">
        <f>IF($A21="","",$H21+$I21)</f>
        <v/>
      </c>
      <c r="K21" s="36" t="n"/>
      <c r="L21" s="36" t="n"/>
      <c r="M21" s="40">
        <f>IF($A21="","",IF($E21=0,0,$F21/$E21))</f>
        <v/>
      </c>
      <c r="N21" s="39">
        <f>IF($A21="","",IFERROR($F21*$G21/12,0))</f>
        <v/>
      </c>
      <c r="O21" s="14">
        <f>IF($A21="","",IF($F21&lt;=0,"",IFERROR(IF($J21&lt;=0,"",ROUNDUP(-LN(1-$F21*($G21/12)/$J21)/LN(1+$G21/12),0)),"")))</f>
        <v/>
      </c>
      <c r="P21" s="41">
        <f>IF($A21="","",IFERROR(IF($O21="","",EDATE(TODAY(),$O21)),""))</f>
        <v/>
      </c>
      <c r="Q21" s="2" t="n"/>
      <c r="R21" s="16">
        <f>IF($A21="","",IF($F21&lt;=0,"Paid Off",IF($M21&gt;=0.75,"Review","In Progress")))</f>
        <v/>
      </c>
      <c r="S21" s="3" t="n"/>
    </row>
    <row r="22">
      <c r="A22" s="2" t="n"/>
      <c r="B22" s="3" t="n"/>
      <c r="C22" s="3" t="n"/>
      <c r="D22" s="3" t="n"/>
      <c r="E22" s="33" t="n"/>
      <c r="F22" s="33" t="n"/>
      <c r="G22" s="34" t="n"/>
      <c r="H22" s="33" t="n"/>
      <c r="I22" s="33" t="n"/>
      <c r="J22" s="35">
        <f>IF($A22="","",$H22+$I22)</f>
        <v/>
      </c>
      <c r="K22" s="36" t="n"/>
      <c r="L22" s="36" t="n"/>
      <c r="M22" s="37">
        <f>IF($A22="","",IF($E22=0,0,$F22/$E22))</f>
        <v/>
      </c>
      <c r="N22" s="35">
        <f>IF($A22="","",IFERROR($F22*$G22/12,0))</f>
        <v/>
      </c>
      <c r="O22" s="9">
        <f>IF($A22="","",IF($F22&lt;=0,"",IFERROR(IF($J22&lt;=0,"",ROUNDUP(-LN(1-$F22*($G22/12)/$J22)/LN(1+$G22/12),0)),"")))</f>
        <v/>
      </c>
      <c r="P22" s="38">
        <f>IF($A22="","",IFERROR(IF($O22="","",EDATE(TODAY(),$O22)),""))</f>
        <v/>
      </c>
      <c r="Q22" s="2" t="n"/>
      <c r="R22" s="11">
        <f>IF($A22="","",IF($F22&lt;=0,"Paid Off",IF($M22&gt;=0.75,"Review","In Progress")))</f>
        <v/>
      </c>
      <c r="S22" s="3" t="n"/>
    </row>
    <row r="23">
      <c r="A23" s="2" t="n"/>
      <c r="B23" s="3" t="n"/>
      <c r="C23" s="3" t="n"/>
      <c r="D23" s="3" t="n"/>
      <c r="E23" s="33" t="n"/>
      <c r="F23" s="33" t="n"/>
      <c r="G23" s="34" t="n"/>
      <c r="H23" s="33" t="n"/>
      <c r="I23" s="33" t="n"/>
      <c r="J23" s="39">
        <f>IF($A23="","",$H23+$I23)</f>
        <v/>
      </c>
      <c r="K23" s="36" t="n"/>
      <c r="L23" s="36" t="n"/>
      <c r="M23" s="40">
        <f>IF($A23="","",IF($E23=0,0,$F23/$E23))</f>
        <v/>
      </c>
      <c r="N23" s="39">
        <f>IF($A23="","",IFERROR($F23*$G23/12,0))</f>
        <v/>
      </c>
      <c r="O23" s="14">
        <f>IF($A23="","",IF($F23&lt;=0,"",IFERROR(IF($J23&lt;=0,"",ROUNDUP(-LN(1-$F23*($G23/12)/$J23)/LN(1+$G23/12),0)),"")))</f>
        <v/>
      </c>
      <c r="P23" s="41">
        <f>IF($A23="","",IFERROR(IF($O23="","",EDATE(TODAY(),$O23)),""))</f>
        <v/>
      </c>
      <c r="Q23" s="2" t="n"/>
      <c r="R23" s="16">
        <f>IF($A23="","",IF($F23&lt;=0,"Paid Off",IF($M23&gt;=0.75,"Review","In Progress")))</f>
        <v/>
      </c>
      <c r="S23" s="3" t="n"/>
    </row>
    <row r="24">
      <c r="A24" s="2" t="n"/>
      <c r="B24" s="3" t="n"/>
      <c r="C24" s="3" t="n"/>
      <c r="D24" s="3" t="n"/>
      <c r="E24" s="33" t="n"/>
      <c r="F24" s="33" t="n"/>
      <c r="G24" s="34" t="n"/>
      <c r="H24" s="33" t="n"/>
      <c r="I24" s="33" t="n"/>
      <c r="J24" s="35">
        <f>IF($A24="","",$H24+$I24)</f>
        <v/>
      </c>
      <c r="K24" s="36" t="n"/>
      <c r="L24" s="36" t="n"/>
      <c r="M24" s="37">
        <f>IF($A24="","",IF($E24=0,0,$F24/$E24))</f>
        <v/>
      </c>
      <c r="N24" s="35">
        <f>IF($A24="","",IFERROR($F24*$G24/12,0))</f>
        <v/>
      </c>
      <c r="O24" s="9">
        <f>IF($A24="","",IF($F24&lt;=0,"",IFERROR(IF($J24&lt;=0,"",ROUNDUP(-LN(1-$F24*($G24/12)/$J24)/LN(1+$G24/12),0)),"")))</f>
        <v/>
      </c>
      <c r="P24" s="38">
        <f>IF($A24="","",IFERROR(IF($O24="","",EDATE(TODAY(),$O24)),""))</f>
        <v/>
      </c>
      <c r="Q24" s="2" t="n"/>
      <c r="R24" s="11">
        <f>IF($A24="","",IF($F24&lt;=0,"Paid Off",IF($M24&gt;=0.75,"Review","In Progress")))</f>
        <v/>
      </c>
      <c r="S24" s="3" t="n"/>
    </row>
    <row r="25">
      <c r="A25" s="2" t="n"/>
      <c r="B25" s="3" t="n"/>
      <c r="C25" s="3" t="n"/>
      <c r="D25" s="3" t="n"/>
      <c r="E25" s="33" t="n"/>
      <c r="F25" s="33" t="n"/>
      <c r="G25" s="34" t="n"/>
      <c r="H25" s="33" t="n"/>
      <c r="I25" s="33" t="n"/>
      <c r="J25" s="39">
        <f>IF($A25="","",$H25+$I25)</f>
        <v/>
      </c>
      <c r="K25" s="36" t="n"/>
      <c r="L25" s="36" t="n"/>
      <c r="M25" s="40">
        <f>IF($A25="","",IF($E25=0,0,$F25/$E25))</f>
        <v/>
      </c>
      <c r="N25" s="39">
        <f>IF($A25="","",IFERROR($F25*$G25/12,0))</f>
        <v/>
      </c>
      <c r="O25" s="14">
        <f>IF($A25="","",IF($F25&lt;=0,"",IFERROR(IF($J25&lt;=0,"",ROUNDUP(-LN(1-$F25*($G25/12)/$J25)/LN(1+$G25/12),0)),"")))</f>
        <v/>
      </c>
      <c r="P25" s="41">
        <f>IF($A25="","",IFERROR(IF($O25="","",EDATE(TODAY(),$O25)),""))</f>
        <v/>
      </c>
      <c r="Q25" s="2" t="n"/>
      <c r="R25" s="16">
        <f>IF($A25="","",IF($F25&lt;=0,"Paid Off",IF($M25&gt;=0.75,"Review","In Progress")))</f>
        <v/>
      </c>
      <c r="S25" s="3" t="n"/>
    </row>
    <row r="26">
      <c r="A26" s="2" t="n"/>
      <c r="B26" s="3" t="n"/>
      <c r="C26" s="3" t="n"/>
      <c r="D26" s="3" t="n"/>
      <c r="E26" s="33" t="n"/>
      <c r="F26" s="33" t="n"/>
      <c r="G26" s="34" t="n"/>
      <c r="H26" s="33" t="n"/>
      <c r="I26" s="33" t="n"/>
      <c r="J26" s="35">
        <f>IF($A26="","",$H26+$I26)</f>
        <v/>
      </c>
      <c r="K26" s="36" t="n"/>
      <c r="L26" s="36" t="n"/>
      <c r="M26" s="37">
        <f>IF($A26="","",IF($E26=0,0,$F26/$E26))</f>
        <v/>
      </c>
      <c r="N26" s="35">
        <f>IF($A26="","",IFERROR($F26*$G26/12,0))</f>
        <v/>
      </c>
      <c r="O26" s="9">
        <f>IF($A26="","",IF($F26&lt;=0,"",IFERROR(IF($J26&lt;=0,"",ROUNDUP(-LN(1-$F26*($G26/12)/$J26)/LN(1+$G26/12),0)),"")))</f>
        <v/>
      </c>
      <c r="P26" s="38">
        <f>IF($A26="","",IFERROR(IF($O26="","",EDATE(TODAY(),$O26)),""))</f>
        <v/>
      </c>
      <c r="Q26" s="2" t="n"/>
      <c r="R26" s="11">
        <f>IF($A26="","",IF($F26&lt;=0,"Paid Off",IF($M26&gt;=0.75,"Review","In Progress")))</f>
        <v/>
      </c>
      <c r="S26" s="3" t="n"/>
    </row>
    <row r="27">
      <c r="A27" s="2" t="n"/>
      <c r="B27" s="3" t="n"/>
      <c r="C27" s="3" t="n"/>
      <c r="D27" s="3" t="n"/>
      <c r="E27" s="33" t="n"/>
      <c r="F27" s="33" t="n"/>
      <c r="G27" s="34" t="n"/>
      <c r="H27" s="33" t="n"/>
      <c r="I27" s="33" t="n"/>
      <c r="J27" s="39">
        <f>IF($A27="","",$H27+$I27)</f>
        <v/>
      </c>
      <c r="K27" s="36" t="n"/>
      <c r="L27" s="36" t="n"/>
      <c r="M27" s="40">
        <f>IF($A27="","",IF($E27=0,0,$F27/$E27))</f>
        <v/>
      </c>
      <c r="N27" s="39">
        <f>IF($A27="","",IFERROR($F27*$G27/12,0))</f>
        <v/>
      </c>
      <c r="O27" s="14">
        <f>IF($A27="","",IF($F27&lt;=0,"",IFERROR(IF($J27&lt;=0,"",ROUNDUP(-LN(1-$F27*($G27/12)/$J27)/LN(1+$G27/12),0)),"")))</f>
        <v/>
      </c>
      <c r="P27" s="41">
        <f>IF($A27="","",IFERROR(IF($O27="","",EDATE(TODAY(),$O27)),""))</f>
        <v/>
      </c>
      <c r="Q27" s="2" t="n"/>
      <c r="R27" s="16">
        <f>IF($A27="","",IF($F27&lt;=0,"Paid Off",IF($M27&gt;=0.75,"Review","In Progress")))</f>
        <v/>
      </c>
      <c r="S27" s="3" t="n"/>
    </row>
    <row r="28">
      <c r="A28" s="2" t="n"/>
      <c r="B28" s="3" t="n"/>
      <c r="C28" s="3" t="n"/>
      <c r="D28" s="3" t="n"/>
      <c r="E28" s="33" t="n"/>
      <c r="F28" s="33" t="n"/>
      <c r="G28" s="34" t="n"/>
      <c r="H28" s="33" t="n"/>
      <c r="I28" s="33" t="n"/>
      <c r="J28" s="35">
        <f>IF($A28="","",$H28+$I28)</f>
        <v/>
      </c>
      <c r="K28" s="36" t="n"/>
      <c r="L28" s="36" t="n"/>
      <c r="M28" s="37">
        <f>IF($A28="","",IF($E28=0,0,$F28/$E28))</f>
        <v/>
      </c>
      <c r="N28" s="35">
        <f>IF($A28="","",IFERROR($F28*$G28/12,0))</f>
        <v/>
      </c>
      <c r="O28" s="9">
        <f>IF($A28="","",IF($F28&lt;=0,"",IFERROR(IF($J28&lt;=0,"",ROUNDUP(-LN(1-$F28*($G28/12)/$J28)/LN(1+$G28/12),0)),"")))</f>
        <v/>
      </c>
      <c r="P28" s="38">
        <f>IF($A28="","",IFERROR(IF($O28="","",EDATE(TODAY(),$O28)),""))</f>
        <v/>
      </c>
      <c r="Q28" s="2" t="n"/>
      <c r="R28" s="11">
        <f>IF($A28="","",IF($F28&lt;=0,"Paid Off",IF($M28&gt;=0.75,"Review","In Progress")))</f>
        <v/>
      </c>
      <c r="S28" s="3" t="n"/>
    </row>
    <row r="29">
      <c r="A29" s="2" t="n"/>
      <c r="B29" s="3" t="n"/>
      <c r="C29" s="3" t="n"/>
      <c r="D29" s="3" t="n"/>
      <c r="E29" s="33" t="n"/>
      <c r="F29" s="33" t="n"/>
      <c r="G29" s="34" t="n"/>
      <c r="H29" s="33" t="n"/>
      <c r="I29" s="33" t="n"/>
      <c r="J29" s="39">
        <f>IF($A29="","",$H29+$I29)</f>
        <v/>
      </c>
      <c r="K29" s="36" t="n"/>
      <c r="L29" s="36" t="n"/>
      <c r="M29" s="40">
        <f>IF($A29="","",IF($E29=0,0,$F29/$E29))</f>
        <v/>
      </c>
      <c r="N29" s="39">
        <f>IF($A29="","",IFERROR($F29*$G29/12,0))</f>
        <v/>
      </c>
      <c r="O29" s="14">
        <f>IF($A29="","",IF($F29&lt;=0,"",IFERROR(IF($J29&lt;=0,"",ROUNDUP(-LN(1-$F29*($G29/12)/$J29)/LN(1+$G29/12),0)),"")))</f>
        <v/>
      </c>
      <c r="P29" s="41">
        <f>IF($A29="","",IFERROR(IF($O29="","",EDATE(TODAY(),$O29)),""))</f>
        <v/>
      </c>
      <c r="Q29" s="2" t="n"/>
      <c r="R29" s="16">
        <f>IF($A29="","",IF($F29&lt;=0,"Paid Off",IF($M29&gt;=0.75,"Review","In Progress")))</f>
        <v/>
      </c>
      <c r="S29" s="3" t="n"/>
    </row>
    <row r="30">
      <c r="A30" s="2" t="n"/>
      <c r="B30" s="3" t="n"/>
      <c r="C30" s="3" t="n"/>
      <c r="D30" s="3" t="n"/>
      <c r="E30" s="33" t="n"/>
      <c r="F30" s="33" t="n"/>
      <c r="G30" s="34" t="n"/>
      <c r="H30" s="33" t="n"/>
      <c r="I30" s="33" t="n"/>
      <c r="J30" s="35">
        <f>IF($A30="","",$H30+$I30)</f>
        <v/>
      </c>
      <c r="K30" s="36" t="n"/>
      <c r="L30" s="36" t="n"/>
      <c r="M30" s="37">
        <f>IF($A30="","",IF($E30=0,0,$F30/$E30))</f>
        <v/>
      </c>
      <c r="N30" s="35">
        <f>IF($A30="","",IFERROR($F30*$G30/12,0))</f>
        <v/>
      </c>
      <c r="O30" s="9">
        <f>IF($A30="","",IF($F30&lt;=0,"",IFERROR(IF($J30&lt;=0,"",ROUNDUP(-LN(1-$F30*($G30/12)/$J30)/LN(1+$G30/12),0)),"")))</f>
        <v/>
      </c>
      <c r="P30" s="38">
        <f>IF($A30="","",IFERROR(IF($O30="","",EDATE(TODAY(),$O30)),""))</f>
        <v/>
      </c>
      <c r="Q30" s="2" t="n"/>
      <c r="R30" s="11">
        <f>IF($A30="","",IF($F30&lt;=0,"Paid Off",IF($M30&gt;=0.75,"Review","In Progress")))</f>
        <v/>
      </c>
      <c r="S30" s="3" t="n"/>
    </row>
    <row r="31">
      <c r="A31" s="2" t="n"/>
      <c r="B31" s="3" t="n"/>
      <c r="C31" s="3" t="n"/>
      <c r="D31" s="3" t="n"/>
      <c r="E31" s="33" t="n"/>
      <c r="F31" s="33" t="n"/>
      <c r="G31" s="34" t="n"/>
      <c r="H31" s="33" t="n"/>
      <c r="I31" s="33" t="n"/>
      <c r="J31" s="39">
        <f>IF($A31="","",$H31+$I31)</f>
        <v/>
      </c>
      <c r="K31" s="36" t="n"/>
      <c r="L31" s="36" t="n"/>
      <c r="M31" s="40">
        <f>IF($A31="","",IF($E31=0,0,$F31/$E31))</f>
        <v/>
      </c>
      <c r="N31" s="39">
        <f>IF($A31="","",IFERROR($F31*$G31/12,0))</f>
        <v/>
      </c>
      <c r="O31" s="14">
        <f>IF($A31="","",IF($F31&lt;=0,"",IFERROR(IF($J31&lt;=0,"",ROUNDUP(-LN(1-$F31*($G31/12)/$J31)/LN(1+$G31/12),0)),"")))</f>
        <v/>
      </c>
      <c r="P31" s="41">
        <f>IF($A31="","",IFERROR(IF($O31="","",EDATE(TODAY(),$O31)),""))</f>
        <v/>
      </c>
      <c r="Q31" s="2" t="n"/>
      <c r="R31" s="16">
        <f>IF($A31="","",IF($F31&lt;=0,"Paid Off",IF($M31&gt;=0.75,"Review","In Progress")))</f>
        <v/>
      </c>
      <c r="S31" s="3" t="n"/>
    </row>
    <row r="32">
      <c r="A32" s="2" t="n"/>
      <c r="B32" s="3" t="n"/>
      <c r="C32" s="3" t="n"/>
      <c r="D32" s="3" t="n"/>
      <c r="E32" s="33" t="n"/>
      <c r="F32" s="33" t="n"/>
      <c r="G32" s="34" t="n"/>
      <c r="H32" s="33" t="n"/>
      <c r="I32" s="33" t="n"/>
      <c r="J32" s="35">
        <f>IF($A32="","",$H32+$I32)</f>
        <v/>
      </c>
      <c r="K32" s="36" t="n"/>
      <c r="L32" s="36" t="n"/>
      <c r="M32" s="37">
        <f>IF($A32="","",IF($E32=0,0,$F32/$E32))</f>
        <v/>
      </c>
      <c r="N32" s="35">
        <f>IF($A32="","",IFERROR($F32*$G32/12,0))</f>
        <v/>
      </c>
      <c r="O32" s="9">
        <f>IF($A32="","",IF($F32&lt;=0,"",IFERROR(IF($J32&lt;=0,"",ROUNDUP(-LN(1-$F32*($G32/12)/$J32)/LN(1+$G32/12),0)),"")))</f>
        <v/>
      </c>
      <c r="P32" s="38">
        <f>IF($A32="","",IFERROR(IF($O32="","",EDATE(TODAY(),$O32)),""))</f>
        <v/>
      </c>
      <c r="Q32" s="2" t="n"/>
      <c r="R32" s="11">
        <f>IF($A32="","",IF($F32&lt;=0,"Paid Off",IF($M32&gt;=0.75,"Review","In Progress")))</f>
        <v/>
      </c>
      <c r="S32" s="3" t="n"/>
    </row>
    <row r="33">
      <c r="A33" s="2" t="n"/>
      <c r="B33" s="3" t="n"/>
      <c r="C33" s="3" t="n"/>
      <c r="D33" s="3" t="n"/>
      <c r="E33" s="33" t="n"/>
      <c r="F33" s="33" t="n"/>
      <c r="G33" s="34" t="n"/>
      <c r="H33" s="33" t="n"/>
      <c r="I33" s="33" t="n"/>
      <c r="J33" s="39">
        <f>IF($A33="","",$H33+$I33)</f>
        <v/>
      </c>
      <c r="K33" s="36" t="n"/>
      <c r="L33" s="36" t="n"/>
      <c r="M33" s="40">
        <f>IF($A33="","",IF($E33=0,0,$F33/$E33))</f>
        <v/>
      </c>
      <c r="N33" s="39">
        <f>IF($A33="","",IFERROR($F33*$G33/12,0))</f>
        <v/>
      </c>
      <c r="O33" s="14">
        <f>IF($A33="","",IF($F33&lt;=0,"",IFERROR(IF($J33&lt;=0,"",ROUNDUP(-LN(1-$F33*($G33/12)/$J33)/LN(1+$G33/12),0)),"")))</f>
        <v/>
      </c>
      <c r="P33" s="41">
        <f>IF($A33="","",IFERROR(IF($O33="","",EDATE(TODAY(),$O33)),""))</f>
        <v/>
      </c>
      <c r="Q33" s="2" t="n"/>
      <c r="R33" s="16">
        <f>IF($A33="","",IF($F33&lt;=0,"Paid Off",IF($M33&gt;=0.75,"Review","In Progress")))</f>
        <v/>
      </c>
      <c r="S33" s="3" t="n"/>
    </row>
    <row r="34">
      <c r="A34" s="2" t="n"/>
      <c r="B34" s="3" t="n"/>
      <c r="C34" s="3" t="n"/>
      <c r="D34" s="3" t="n"/>
      <c r="E34" s="33" t="n"/>
      <c r="F34" s="33" t="n"/>
      <c r="G34" s="34" t="n"/>
      <c r="H34" s="33" t="n"/>
      <c r="I34" s="33" t="n"/>
      <c r="J34" s="35">
        <f>IF($A34="","",$H34+$I34)</f>
        <v/>
      </c>
      <c r="K34" s="36" t="n"/>
      <c r="L34" s="36" t="n"/>
      <c r="M34" s="37">
        <f>IF($A34="","",IF($E34=0,0,$F34/$E34))</f>
        <v/>
      </c>
      <c r="N34" s="35">
        <f>IF($A34="","",IFERROR($F34*$G34/12,0))</f>
        <v/>
      </c>
      <c r="O34" s="9">
        <f>IF($A34="","",IF($F34&lt;=0,"",IFERROR(IF($J34&lt;=0,"",ROUNDUP(-LN(1-$F34*($G34/12)/$J34)/LN(1+$G34/12),0)),"")))</f>
        <v/>
      </c>
      <c r="P34" s="38">
        <f>IF($A34="","",IFERROR(IF($O34="","",EDATE(TODAY(),$O34)),""))</f>
        <v/>
      </c>
      <c r="Q34" s="2" t="n"/>
      <c r="R34" s="11">
        <f>IF($A34="","",IF($F34&lt;=0,"Paid Off",IF($M34&gt;=0.75,"Review","In Progress")))</f>
        <v/>
      </c>
      <c r="S34" s="3" t="n"/>
    </row>
    <row r="35">
      <c r="A35" s="2" t="n"/>
      <c r="B35" s="3" t="n"/>
      <c r="C35" s="3" t="n"/>
      <c r="D35" s="3" t="n"/>
      <c r="E35" s="33" t="n"/>
      <c r="F35" s="33" t="n"/>
      <c r="G35" s="34" t="n"/>
      <c r="H35" s="33" t="n"/>
      <c r="I35" s="33" t="n"/>
      <c r="J35" s="39">
        <f>IF($A35="","",$H35+$I35)</f>
        <v/>
      </c>
      <c r="K35" s="36" t="n"/>
      <c r="L35" s="36" t="n"/>
      <c r="M35" s="40">
        <f>IF($A35="","",IF($E35=0,0,$F35/$E35))</f>
        <v/>
      </c>
      <c r="N35" s="39">
        <f>IF($A35="","",IFERROR($F35*$G35/12,0))</f>
        <v/>
      </c>
      <c r="O35" s="14">
        <f>IF($A35="","",IF($F35&lt;=0,"",IFERROR(IF($J35&lt;=0,"",ROUNDUP(-LN(1-$F35*($G35/12)/$J35)/LN(1+$G35/12),0)),"")))</f>
        <v/>
      </c>
      <c r="P35" s="41">
        <f>IF($A35="","",IFERROR(IF($O35="","",EDATE(TODAY(),$O35)),""))</f>
        <v/>
      </c>
      <c r="Q35" s="2" t="n"/>
      <c r="R35" s="16">
        <f>IF($A35="","",IF($F35&lt;=0,"Paid Off",IF($M35&gt;=0.75,"Review","In Progress")))</f>
        <v/>
      </c>
      <c r="S35" s="3" t="n"/>
    </row>
    <row r="36">
      <c r="A36" s="2" t="n"/>
      <c r="B36" s="3" t="n"/>
      <c r="C36" s="3" t="n"/>
      <c r="D36" s="3" t="n"/>
      <c r="E36" s="33" t="n"/>
      <c r="F36" s="33" t="n"/>
      <c r="G36" s="34" t="n"/>
      <c r="H36" s="33" t="n"/>
      <c r="I36" s="33" t="n"/>
      <c r="J36" s="35">
        <f>IF($A36="","",$H36+$I36)</f>
        <v/>
      </c>
      <c r="K36" s="36" t="n"/>
      <c r="L36" s="36" t="n"/>
      <c r="M36" s="37">
        <f>IF($A36="","",IF($E36=0,0,$F36/$E36))</f>
        <v/>
      </c>
      <c r="N36" s="35">
        <f>IF($A36="","",IFERROR($F36*$G36/12,0))</f>
        <v/>
      </c>
      <c r="O36" s="9">
        <f>IF($A36="","",IF($F36&lt;=0,"",IFERROR(IF($J36&lt;=0,"",ROUNDUP(-LN(1-$F36*($G36/12)/$J36)/LN(1+$G36/12),0)),"")))</f>
        <v/>
      </c>
      <c r="P36" s="38">
        <f>IF($A36="","",IFERROR(IF($O36="","",EDATE(TODAY(),$O36)),""))</f>
        <v/>
      </c>
      <c r="Q36" s="2" t="n"/>
      <c r="R36" s="11">
        <f>IF($A36="","",IF($F36&lt;=0,"Paid Off",IF($M36&gt;=0.75,"Review","In Progress")))</f>
        <v/>
      </c>
      <c r="S36" s="3" t="n"/>
    </row>
    <row r="37">
      <c r="A37" s="2" t="n"/>
      <c r="B37" s="3" t="n"/>
      <c r="C37" s="3" t="n"/>
      <c r="D37" s="3" t="n"/>
      <c r="E37" s="33" t="n"/>
      <c r="F37" s="33" t="n"/>
      <c r="G37" s="34" t="n"/>
      <c r="H37" s="33" t="n"/>
      <c r="I37" s="33" t="n"/>
      <c r="J37" s="39">
        <f>IF($A37="","",$H37+$I37)</f>
        <v/>
      </c>
      <c r="K37" s="36" t="n"/>
      <c r="L37" s="36" t="n"/>
      <c r="M37" s="40">
        <f>IF($A37="","",IF($E37=0,0,$F37/$E37))</f>
        <v/>
      </c>
      <c r="N37" s="39">
        <f>IF($A37="","",IFERROR($F37*$G37/12,0))</f>
        <v/>
      </c>
      <c r="O37" s="14">
        <f>IF($A37="","",IF($F37&lt;=0,"",IFERROR(IF($J37&lt;=0,"",ROUNDUP(-LN(1-$F37*($G37/12)/$J37)/LN(1+$G37/12),0)),"")))</f>
        <v/>
      </c>
      <c r="P37" s="41">
        <f>IF($A37="","",IFERROR(IF($O37="","",EDATE(TODAY(),$O37)),""))</f>
        <v/>
      </c>
      <c r="Q37" s="2" t="n"/>
      <c r="R37" s="16">
        <f>IF($A37="","",IF($F37&lt;=0,"Paid Off",IF($M37&gt;=0.75,"Review","In Progress")))</f>
        <v/>
      </c>
      <c r="S37" s="3" t="n"/>
    </row>
    <row r="38">
      <c r="A38" s="2" t="n"/>
      <c r="B38" s="3" t="n"/>
      <c r="C38" s="3" t="n"/>
      <c r="D38" s="3" t="n"/>
      <c r="E38" s="33" t="n"/>
      <c r="F38" s="33" t="n"/>
      <c r="G38" s="34" t="n"/>
      <c r="H38" s="33" t="n"/>
      <c r="I38" s="33" t="n"/>
      <c r="J38" s="35">
        <f>IF($A38="","",$H38+$I38)</f>
        <v/>
      </c>
      <c r="K38" s="36" t="n"/>
      <c r="L38" s="36" t="n"/>
      <c r="M38" s="37">
        <f>IF($A38="","",IF($E38=0,0,$F38/$E38))</f>
        <v/>
      </c>
      <c r="N38" s="35">
        <f>IF($A38="","",IFERROR($F38*$G38/12,0))</f>
        <v/>
      </c>
      <c r="O38" s="9">
        <f>IF($A38="","",IF($F38&lt;=0,"",IFERROR(IF($J38&lt;=0,"",ROUNDUP(-LN(1-$F38*($G38/12)/$J38)/LN(1+$G38/12),0)),"")))</f>
        <v/>
      </c>
      <c r="P38" s="38">
        <f>IF($A38="","",IFERROR(IF($O38="","",EDATE(TODAY(),$O38)),""))</f>
        <v/>
      </c>
      <c r="Q38" s="2" t="n"/>
      <c r="R38" s="11">
        <f>IF($A38="","",IF($F38&lt;=0,"Paid Off",IF($M38&gt;=0.75,"Review","In Progress")))</f>
        <v/>
      </c>
      <c r="S38" s="3" t="n"/>
    </row>
    <row r="39">
      <c r="A39" s="2" t="n"/>
      <c r="B39" s="3" t="n"/>
      <c r="C39" s="3" t="n"/>
      <c r="D39" s="3" t="n"/>
      <c r="E39" s="33" t="n"/>
      <c r="F39" s="33" t="n"/>
      <c r="G39" s="34" t="n"/>
      <c r="H39" s="33" t="n"/>
      <c r="I39" s="33" t="n"/>
      <c r="J39" s="39">
        <f>IF($A39="","",$H39+$I39)</f>
        <v/>
      </c>
      <c r="K39" s="36" t="n"/>
      <c r="L39" s="36" t="n"/>
      <c r="M39" s="40">
        <f>IF($A39="","",IF($E39=0,0,$F39/$E39))</f>
        <v/>
      </c>
      <c r="N39" s="39">
        <f>IF($A39="","",IFERROR($F39*$G39/12,0))</f>
        <v/>
      </c>
      <c r="O39" s="14">
        <f>IF($A39="","",IF($F39&lt;=0,"",IFERROR(IF($J39&lt;=0,"",ROUNDUP(-LN(1-$F39*($G39/12)/$J39)/LN(1+$G39/12),0)),"")))</f>
        <v/>
      </c>
      <c r="P39" s="41">
        <f>IF($A39="","",IFERROR(IF($O39="","",EDATE(TODAY(),$O39)),""))</f>
        <v/>
      </c>
      <c r="Q39" s="2" t="n"/>
      <c r="R39" s="16">
        <f>IF($A39="","",IF($F39&lt;=0,"Paid Off",IF($M39&gt;=0.75,"Review","In Progress")))</f>
        <v/>
      </c>
      <c r="S39" s="3" t="n"/>
    </row>
    <row r="40">
      <c r="A40" s="2" t="n"/>
      <c r="B40" s="3" t="n"/>
      <c r="C40" s="3" t="n"/>
      <c r="D40" s="3" t="n"/>
      <c r="E40" s="33" t="n"/>
      <c r="F40" s="33" t="n"/>
      <c r="G40" s="34" t="n"/>
      <c r="H40" s="33" t="n"/>
      <c r="I40" s="33" t="n"/>
      <c r="J40" s="35">
        <f>IF($A40="","",$H40+$I40)</f>
        <v/>
      </c>
      <c r="K40" s="36" t="n"/>
      <c r="L40" s="36" t="n"/>
      <c r="M40" s="37">
        <f>IF($A40="","",IF($E40=0,0,$F40/$E40))</f>
        <v/>
      </c>
      <c r="N40" s="35">
        <f>IF($A40="","",IFERROR($F40*$G40/12,0))</f>
        <v/>
      </c>
      <c r="O40" s="9">
        <f>IF($A40="","",IF($F40&lt;=0,"",IFERROR(IF($J40&lt;=0,"",ROUNDUP(-LN(1-$F40*($G40/12)/$J40)/LN(1+$G40/12),0)),"")))</f>
        <v/>
      </c>
      <c r="P40" s="38">
        <f>IF($A40="","",IFERROR(IF($O40="","",EDATE(TODAY(),$O40)),""))</f>
        <v/>
      </c>
      <c r="Q40" s="2" t="n"/>
      <c r="R40" s="11">
        <f>IF($A40="","",IF($F40&lt;=0,"Paid Off",IF($M40&gt;=0.75,"Review","In Progress")))</f>
        <v/>
      </c>
      <c r="S40" s="3" t="n"/>
    </row>
    <row r="41">
      <c r="A41" s="2" t="n"/>
      <c r="B41" s="3" t="n"/>
      <c r="C41" s="3" t="n"/>
      <c r="D41" s="3" t="n"/>
      <c r="E41" s="33" t="n"/>
      <c r="F41" s="33" t="n"/>
      <c r="G41" s="34" t="n"/>
      <c r="H41" s="33" t="n"/>
      <c r="I41" s="33" t="n"/>
      <c r="J41" s="39">
        <f>IF($A41="","",$H41+$I41)</f>
        <v/>
      </c>
      <c r="K41" s="36" t="n"/>
      <c r="L41" s="36" t="n"/>
      <c r="M41" s="40">
        <f>IF($A41="","",IF($E41=0,0,$F41/$E41))</f>
        <v/>
      </c>
      <c r="N41" s="39">
        <f>IF($A41="","",IFERROR($F41*$G41/12,0))</f>
        <v/>
      </c>
      <c r="O41" s="14">
        <f>IF($A41="","",IF($F41&lt;=0,"",IFERROR(IF($J41&lt;=0,"",ROUNDUP(-LN(1-$F41*($G41/12)/$J41)/LN(1+$G41/12),0)),"")))</f>
        <v/>
      </c>
      <c r="P41" s="41">
        <f>IF($A41="","",IFERROR(IF($O41="","",EDATE(TODAY(),$O41)),""))</f>
        <v/>
      </c>
      <c r="Q41" s="2" t="n"/>
      <c r="R41" s="16">
        <f>IF($A41="","",IF($F41&lt;=0,"Paid Off",IF($M41&gt;=0.75,"Review","In Progress")))</f>
        <v/>
      </c>
      <c r="S41" s="3" t="n"/>
    </row>
    <row r="42">
      <c r="A42" s="2" t="n"/>
      <c r="B42" s="3" t="n"/>
      <c r="C42" s="3" t="n"/>
      <c r="D42" s="3" t="n"/>
      <c r="E42" s="33" t="n"/>
      <c r="F42" s="33" t="n"/>
      <c r="G42" s="34" t="n"/>
      <c r="H42" s="33" t="n"/>
      <c r="I42" s="33" t="n"/>
      <c r="J42" s="35">
        <f>IF($A42="","",$H42+$I42)</f>
        <v/>
      </c>
      <c r="K42" s="36" t="n"/>
      <c r="L42" s="36" t="n"/>
      <c r="M42" s="37">
        <f>IF($A42="","",IF($E42=0,0,$F42/$E42))</f>
        <v/>
      </c>
      <c r="N42" s="35">
        <f>IF($A42="","",IFERROR($F42*$G42/12,0))</f>
        <v/>
      </c>
      <c r="O42" s="9">
        <f>IF($A42="","",IF($F42&lt;=0,"",IFERROR(IF($J42&lt;=0,"",ROUNDUP(-LN(1-$F42*($G42/12)/$J42)/LN(1+$G42/12),0)),"")))</f>
        <v/>
      </c>
      <c r="P42" s="38">
        <f>IF($A42="","",IFERROR(IF($O42="","",EDATE(TODAY(),$O42)),""))</f>
        <v/>
      </c>
      <c r="Q42" s="2" t="n"/>
      <c r="R42" s="11">
        <f>IF($A42="","",IF($F42&lt;=0,"Paid Off",IF($M42&gt;=0.75,"Review","In Progress")))</f>
        <v/>
      </c>
      <c r="S42" s="3" t="n"/>
    </row>
    <row r="43">
      <c r="A43" s="2" t="n"/>
      <c r="B43" s="3" t="n"/>
      <c r="C43" s="3" t="n"/>
      <c r="D43" s="3" t="n"/>
      <c r="E43" s="33" t="n"/>
      <c r="F43" s="33" t="n"/>
      <c r="G43" s="34" t="n"/>
      <c r="H43" s="33" t="n"/>
      <c r="I43" s="33" t="n"/>
      <c r="J43" s="39">
        <f>IF($A43="","",$H43+$I43)</f>
        <v/>
      </c>
      <c r="K43" s="36" t="n"/>
      <c r="L43" s="36" t="n"/>
      <c r="M43" s="40">
        <f>IF($A43="","",IF($E43=0,0,$F43/$E43))</f>
        <v/>
      </c>
      <c r="N43" s="39">
        <f>IF($A43="","",IFERROR($F43*$G43/12,0))</f>
        <v/>
      </c>
      <c r="O43" s="14">
        <f>IF($A43="","",IF($F43&lt;=0,"",IFERROR(IF($J43&lt;=0,"",ROUNDUP(-LN(1-$F43*($G43/12)/$J43)/LN(1+$G43/12),0)),"")))</f>
        <v/>
      </c>
      <c r="P43" s="41">
        <f>IF($A43="","",IFERROR(IF($O43="","",EDATE(TODAY(),$O43)),""))</f>
        <v/>
      </c>
      <c r="Q43" s="2" t="n"/>
      <c r="R43" s="16">
        <f>IF($A43="","",IF($F43&lt;=0,"Paid Off",IF($M43&gt;=0.75,"Review","In Progress")))</f>
        <v/>
      </c>
      <c r="S43" s="3" t="n"/>
    </row>
    <row r="44">
      <c r="A44" s="2" t="n"/>
      <c r="B44" s="3" t="n"/>
      <c r="C44" s="3" t="n"/>
      <c r="D44" s="3" t="n"/>
      <c r="E44" s="33" t="n"/>
      <c r="F44" s="33" t="n"/>
      <c r="G44" s="34" t="n"/>
      <c r="H44" s="33" t="n"/>
      <c r="I44" s="33" t="n"/>
      <c r="J44" s="35">
        <f>IF($A44="","",$H44+$I44)</f>
        <v/>
      </c>
      <c r="K44" s="36" t="n"/>
      <c r="L44" s="36" t="n"/>
      <c r="M44" s="37">
        <f>IF($A44="","",IF($E44=0,0,$F44/$E44))</f>
        <v/>
      </c>
      <c r="N44" s="35">
        <f>IF($A44="","",IFERROR($F44*$G44/12,0))</f>
        <v/>
      </c>
      <c r="O44" s="9">
        <f>IF($A44="","",IF($F44&lt;=0,"",IFERROR(IF($J44&lt;=0,"",ROUNDUP(-LN(1-$F44*($G44/12)/$J44)/LN(1+$G44/12),0)),"")))</f>
        <v/>
      </c>
      <c r="P44" s="38">
        <f>IF($A44="","",IFERROR(IF($O44="","",EDATE(TODAY(),$O44)),""))</f>
        <v/>
      </c>
      <c r="Q44" s="2" t="n"/>
      <c r="R44" s="11">
        <f>IF($A44="","",IF($F44&lt;=0,"Paid Off",IF($M44&gt;=0.75,"Review","In Progress")))</f>
        <v/>
      </c>
      <c r="S44" s="3" t="n"/>
    </row>
    <row r="45">
      <c r="A45" s="2" t="n"/>
      <c r="B45" s="3" t="n"/>
      <c r="C45" s="3" t="n"/>
      <c r="D45" s="3" t="n"/>
      <c r="E45" s="33" t="n"/>
      <c r="F45" s="33" t="n"/>
      <c r="G45" s="34" t="n"/>
      <c r="H45" s="33" t="n"/>
      <c r="I45" s="33" t="n"/>
      <c r="J45" s="39">
        <f>IF($A45="","",$H45+$I45)</f>
        <v/>
      </c>
      <c r="K45" s="36" t="n"/>
      <c r="L45" s="36" t="n"/>
      <c r="M45" s="40">
        <f>IF($A45="","",IF($E45=0,0,$F45/$E45))</f>
        <v/>
      </c>
      <c r="N45" s="39">
        <f>IF($A45="","",IFERROR($F45*$G45/12,0))</f>
        <v/>
      </c>
      <c r="O45" s="14">
        <f>IF($A45="","",IF($F45&lt;=0,"",IFERROR(IF($J45&lt;=0,"",ROUNDUP(-LN(1-$F45*($G45/12)/$J45)/LN(1+$G45/12),0)),"")))</f>
        <v/>
      </c>
      <c r="P45" s="41">
        <f>IF($A45="","",IFERROR(IF($O45="","",EDATE(TODAY(),$O45)),""))</f>
        <v/>
      </c>
      <c r="Q45" s="2" t="n"/>
      <c r="R45" s="16">
        <f>IF($A45="","",IF($F45&lt;=0,"Paid Off",IF($M45&gt;=0.75,"Review","In Progress")))</f>
        <v/>
      </c>
      <c r="S45" s="3" t="n"/>
    </row>
    <row r="46">
      <c r="A46" s="2" t="n"/>
      <c r="B46" s="3" t="n"/>
      <c r="C46" s="3" t="n"/>
      <c r="D46" s="3" t="n"/>
      <c r="E46" s="33" t="n"/>
      <c r="F46" s="33" t="n"/>
      <c r="G46" s="34" t="n"/>
      <c r="H46" s="33" t="n"/>
      <c r="I46" s="33" t="n"/>
      <c r="J46" s="35">
        <f>IF($A46="","",$H46+$I46)</f>
        <v/>
      </c>
      <c r="K46" s="36" t="n"/>
      <c r="L46" s="36" t="n"/>
      <c r="M46" s="37">
        <f>IF($A46="","",IF($E46=0,0,$F46/$E46))</f>
        <v/>
      </c>
      <c r="N46" s="35">
        <f>IF($A46="","",IFERROR($F46*$G46/12,0))</f>
        <v/>
      </c>
      <c r="O46" s="9">
        <f>IF($A46="","",IF($F46&lt;=0,"",IFERROR(IF($J46&lt;=0,"",ROUNDUP(-LN(1-$F46*($G46/12)/$J46)/LN(1+$G46/12),0)),"")))</f>
        <v/>
      </c>
      <c r="P46" s="38">
        <f>IF($A46="","",IFERROR(IF($O46="","",EDATE(TODAY(),$O46)),""))</f>
        <v/>
      </c>
      <c r="Q46" s="2" t="n"/>
      <c r="R46" s="11">
        <f>IF($A46="","",IF($F46&lt;=0,"Paid Off",IF($M46&gt;=0.75,"Review","In Progress")))</f>
        <v/>
      </c>
      <c r="S46" s="3" t="n"/>
    </row>
    <row r="47">
      <c r="A47" s="2" t="n"/>
      <c r="B47" s="3" t="n"/>
      <c r="C47" s="3" t="n"/>
      <c r="D47" s="3" t="n"/>
      <c r="E47" s="33" t="n"/>
      <c r="F47" s="33" t="n"/>
      <c r="G47" s="34" t="n"/>
      <c r="H47" s="33" t="n"/>
      <c r="I47" s="33" t="n"/>
      <c r="J47" s="39">
        <f>IF($A47="","",$H47+$I47)</f>
        <v/>
      </c>
      <c r="K47" s="36" t="n"/>
      <c r="L47" s="36" t="n"/>
      <c r="M47" s="40">
        <f>IF($A47="","",IF($E47=0,0,$F47/$E47))</f>
        <v/>
      </c>
      <c r="N47" s="39">
        <f>IF($A47="","",IFERROR($F47*$G47/12,0))</f>
        <v/>
      </c>
      <c r="O47" s="14">
        <f>IF($A47="","",IF($F47&lt;=0,"",IFERROR(IF($J47&lt;=0,"",ROUNDUP(-LN(1-$F47*($G47/12)/$J47)/LN(1+$G47/12),0)),"")))</f>
        <v/>
      </c>
      <c r="P47" s="41">
        <f>IF($A47="","",IFERROR(IF($O47="","",EDATE(TODAY(),$O47)),""))</f>
        <v/>
      </c>
      <c r="Q47" s="2" t="n"/>
      <c r="R47" s="16">
        <f>IF($A47="","",IF($F47&lt;=0,"Paid Off",IF($M47&gt;=0.75,"Review","In Progress")))</f>
        <v/>
      </c>
      <c r="S47" s="3" t="n"/>
    </row>
    <row r="48">
      <c r="A48" s="2" t="n"/>
      <c r="B48" s="3" t="n"/>
      <c r="C48" s="3" t="n"/>
      <c r="D48" s="3" t="n"/>
      <c r="E48" s="33" t="n"/>
      <c r="F48" s="33" t="n"/>
      <c r="G48" s="34" t="n"/>
      <c r="H48" s="33" t="n"/>
      <c r="I48" s="33" t="n"/>
      <c r="J48" s="35">
        <f>IF($A48="","",$H48+$I48)</f>
        <v/>
      </c>
      <c r="K48" s="36" t="n"/>
      <c r="L48" s="36" t="n"/>
      <c r="M48" s="37">
        <f>IF($A48="","",IF($E48=0,0,$F48/$E48))</f>
        <v/>
      </c>
      <c r="N48" s="35">
        <f>IF($A48="","",IFERROR($F48*$G48/12,0))</f>
        <v/>
      </c>
      <c r="O48" s="9">
        <f>IF($A48="","",IF($F48&lt;=0,"",IFERROR(IF($J48&lt;=0,"",ROUNDUP(-LN(1-$F48*($G48/12)/$J48)/LN(1+$G48/12),0)),"")))</f>
        <v/>
      </c>
      <c r="P48" s="38">
        <f>IF($A48="","",IFERROR(IF($O48="","",EDATE(TODAY(),$O48)),""))</f>
        <v/>
      </c>
      <c r="Q48" s="2" t="n"/>
      <c r="R48" s="11">
        <f>IF($A48="","",IF($F48&lt;=0,"Paid Off",IF($M48&gt;=0.75,"Review","In Progress")))</f>
        <v/>
      </c>
      <c r="S48" s="3" t="n"/>
    </row>
    <row r="49">
      <c r="A49" s="2" t="n"/>
      <c r="B49" s="3" t="n"/>
      <c r="C49" s="3" t="n"/>
      <c r="D49" s="3" t="n"/>
      <c r="E49" s="33" t="n"/>
      <c r="F49" s="33" t="n"/>
      <c r="G49" s="34" t="n"/>
      <c r="H49" s="33" t="n"/>
      <c r="I49" s="33" t="n"/>
      <c r="J49" s="39">
        <f>IF($A49="","",$H49+$I49)</f>
        <v/>
      </c>
      <c r="K49" s="36" t="n"/>
      <c r="L49" s="36" t="n"/>
      <c r="M49" s="40">
        <f>IF($A49="","",IF($E49=0,0,$F49/$E49))</f>
        <v/>
      </c>
      <c r="N49" s="39">
        <f>IF($A49="","",IFERROR($F49*$G49/12,0))</f>
        <v/>
      </c>
      <c r="O49" s="14">
        <f>IF($A49="","",IF($F49&lt;=0,"",IFERROR(IF($J49&lt;=0,"",ROUNDUP(-LN(1-$F49*($G49/12)/$J49)/LN(1+$G49/12),0)),"")))</f>
        <v/>
      </c>
      <c r="P49" s="41">
        <f>IF($A49="","",IFERROR(IF($O49="","",EDATE(TODAY(),$O49)),""))</f>
        <v/>
      </c>
      <c r="Q49" s="2" t="n"/>
      <c r="R49" s="16">
        <f>IF($A49="","",IF($F49&lt;=0,"Paid Off",IF($M49&gt;=0.75,"Review","In Progress")))</f>
        <v/>
      </c>
      <c r="S49" s="3" t="n"/>
    </row>
    <row r="50">
      <c r="A50" s="2" t="n"/>
      <c r="B50" s="3" t="n"/>
      <c r="C50" s="3" t="n"/>
      <c r="D50" s="3" t="n"/>
      <c r="E50" s="33" t="n"/>
      <c r="F50" s="33" t="n"/>
      <c r="G50" s="34" t="n"/>
      <c r="H50" s="33" t="n"/>
      <c r="I50" s="33" t="n"/>
      <c r="J50" s="35">
        <f>IF($A50="","",$H50+$I50)</f>
        <v/>
      </c>
      <c r="K50" s="36" t="n"/>
      <c r="L50" s="36" t="n"/>
      <c r="M50" s="37">
        <f>IF($A50="","",IF($E50=0,0,$F50/$E50))</f>
        <v/>
      </c>
      <c r="N50" s="35">
        <f>IF($A50="","",IFERROR($F50*$G50/12,0))</f>
        <v/>
      </c>
      <c r="O50" s="9">
        <f>IF($A50="","",IF($F50&lt;=0,"",IFERROR(IF($J50&lt;=0,"",ROUNDUP(-LN(1-$F50*($G50/12)/$J50)/LN(1+$G50/12),0)),"")))</f>
        <v/>
      </c>
      <c r="P50" s="38">
        <f>IF($A50="","",IFERROR(IF($O50="","",EDATE(TODAY(),$O50)),""))</f>
        <v/>
      </c>
      <c r="Q50" s="2" t="n"/>
      <c r="R50" s="11">
        <f>IF($A50="","",IF($F50&lt;=0,"Paid Off",IF($M50&gt;=0.75,"Review","In Progress")))</f>
        <v/>
      </c>
      <c r="S50" s="3" t="n"/>
    </row>
    <row r="51">
      <c r="A51" s="2" t="n"/>
      <c r="B51" s="3" t="n"/>
      <c r="C51" s="3" t="n"/>
      <c r="D51" s="3" t="n"/>
      <c r="E51" s="33" t="n"/>
      <c r="F51" s="33" t="n"/>
      <c r="G51" s="34" t="n"/>
      <c r="H51" s="33" t="n"/>
      <c r="I51" s="33" t="n"/>
      <c r="J51" s="39">
        <f>IF($A51="","",$H51+$I51)</f>
        <v/>
      </c>
      <c r="K51" s="36" t="n"/>
      <c r="L51" s="36" t="n"/>
      <c r="M51" s="40">
        <f>IF($A51="","",IF($E51=0,0,$F51/$E51))</f>
        <v/>
      </c>
      <c r="N51" s="39">
        <f>IF($A51="","",IFERROR($F51*$G51/12,0))</f>
        <v/>
      </c>
      <c r="O51" s="14">
        <f>IF($A51="","",IF($F51&lt;=0,"",IFERROR(IF($J51&lt;=0,"",ROUNDUP(-LN(1-$F51*($G51/12)/$J51)/LN(1+$G51/12),0)),"")))</f>
        <v/>
      </c>
      <c r="P51" s="41">
        <f>IF($A51="","",IFERROR(IF($O51="","",EDATE(TODAY(),$O51)),""))</f>
        <v/>
      </c>
      <c r="Q51" s="2" t="n"/>
      <c r="R51" s="16">
        <f>IF($A51="","",IF($F51&lt;=0,"Paid Off",IF($M51&gt;=0.75,"Review","In Progress")))</f>
        <v/>
      </c>
      <c r="S51" s="3" t="n"/>
    </row>
    <row r="52">
      <c r="A52" s="2" t="n"/>
      <c r="B52" s="3" t="n"/>
      <c r="C52" s="3" t="n"/>
      <c r="D52" s="3" t="n"/>
      <c r="E52" s="33" t="n"/>
      <c r="F52" s="33" t="n"/>
      <c r="G52" s="34" t="n"/>
      <c r="H52" s="33" t="n"/>
      <c r="I52" s="33" t="n"/>
      <c r="J52" s="35">
        <f>IF($A52="","",$H52+$I52)</f>
        <v/>
      </c>
      <c r="K52" s="36" t="n"/>
      <c r="L52" s="36" t="n"/>
      <c r="M52" s="37">
        <f>IF($A52="","",IF($E52=0,0,$F52/$E52))</f>
        <v/>
      </c>
      <c r="N52" s="35">
        <f>IF($A52="","",IFERROR($F52*$G52/12,0))</f>
        <v/>
      </c>
      <c r="O52" s="9">
        <f>IF($A52="","",IF($F52&lt;=0,"",IFERROR(IF($J52&lt;=0,"",ROUNDUP(-LN(1-$F52*($G52/12)/$J52)/LN(1+$G52/12),0)),"")))</f>
        <v/>
      </c>
      <c r="P52" s="38">
        <f>IF($A52="","",IFERROR(IF($O52="","",EDATE(TODAY(),$O52)),""))</f>
        <v/>
      </c>
      <c r="Q52" s="2" t="n"/>
      <c r="R52" s="11">
        <f>IF($A52="","",IF($F52&lt;=0,"Paid Off",IF($M52&gt;=0.75,"Review","In Progress")))</f>
        <v/>
      </c>
      <c r="S52" s="3" t="n"/>
    </row>
    <row r="53">
      <c r="A53" s="2" t="n"/>
      <c r="B53" s="3" t="n"/>
      <c r="C53" s="3" t="n"/>
      <c r="D53" s="3" t="n"/>
      <c r="E53" s="33" t="n"/>
      <c r="F53" s="33" t="n"/>
      <c r="G53" s="34" t="n"/>
      <c r="H53" s="33" t="n"/>
      <c r="I53" s="33" t="n"/>
      <c r="J53" s="39">
        <f>IF($A53="","",$H53+$I53)</f>
        <v/>
      </c>
      <c r="K53" s="36" t="n"/>
      <c r="L53" s="36" t="n"/>
      <c r="M53" s="40">
        <f>IF($A53="","",IF($E53=0,0,$F53/$E53))</f>
        <v/>
      </c>
      <c r="N53" s="39">
        <f>IF($A53="","",IFERROR($F53*$G53/12,0))</f>
        <v/>
      </c>
      <c r="O53" s="14">
        <f>IF($A53="","",IF($F53&lt;=0,"",IFERROR(IF($J53&lt;=0,"",ROUNDUP(-LN(1-$F53*($G53/12)/$J53)/LN(1+$G53/12),0)),"")))</f>
        <v/>
      </c>
      <c r="P53" s="41">
        <f>IF($A53="","",IFERROR(IF($O53="","",EDATE(TODAY(),$O53)),""))</f>
        <v/>
      </c>
      <c r="Q53" s="2" t="n"/>
      <c r="R53" s="16">
        <f>IF($A53="","",IF($F53&lt;=0,"Paid Off",IF($M53&gt;=0.75,"Review","In Progress")))</f>
        <v/>
      </c>
      <c r="S53" s="3" t="n"/>
    </row>
    <row r="54">
      <c r="A54" s="2" t="n"/>
      <c r="B54" s="3" t="n"/>
      <c r="C54" s="3" t="n"/>
      <c r="D54" s="3" t="n"/>
      <c r="E54" s="33" t="n"/>
      <c r="F54" s="33" t="n"/>
      <c r="G54" s="34" t="n"/>
      <c r="H54" s="33" t="n"/>
      <c r="I54" s="33" t="n"/>
      <c r="J54" s="35">
        <f>IF($A54="","",$H54+$I54)</f>
        <v/>
      </c>
      <c r="K54" s="36" t="n"/>
      <c r="L54" s="36" t="n"/>
      <c r="M54" s="37">
        <f>IF($A54="","",IF($E54=0,0,$F54/$E54))</f>
        <v/>
      </c>
      <c r="N54" s="35">
        <f>IF($A54="","",IFERROR($F54*$G54/12,0))</f>
        <v/>
      </c>
      <c r="O54" s="9">
        <f>IF($A54="","",IF($F54&lt;=0,"",IFERROR(IF($J54&lt;=0,"",ROUNDUP(-LN(1-$F54*($G54/12)/$J54)/LN(1+$G54/12),0)),"")))</f>
        <v/>
      </c>
      <c r="P54" s="38">
        <f>IF($A54="","",IFERROR(IF($O54="","",EDATE(TODAY(),$O54)),""))</f>
        <v/>
      </c>
      <c r="Q54" s="2" t="n"/>
      <c r="R54" s="11">
        <f>IF($A54="","",IF($F54&lt;=0,"Paid Off",IF($M54&gt;=0.75,"Review","In Progress")))</f>
        <v/>
      </c>
      <c r="S54" s="3" t="n"/>
    </row>
    <row r="55">
      <c r="A55" s="2" t="n"/>
      <c r="B55" s="3" t="n"/>
      <c r="C55" s="3" t="n"/>
      <c r="D55" s="3" t="n"/>
      <c r="E55" s="33" t="n"/>
      <c r="F55" s="33" t="n"/>
      <c r="G55" s="34" t="n"/>
      <c r="H55" s="33" t="n"/>
      <c r="I55" s="33" t="n"/>
      <c r="J55" s="39">
        <f>IF($A55="","",$H55+$I55)</f>
        <v/>
      </c>
      <c r="K55" s="36" t="n"/>
      <c r="L55" s="36" t="n"/>
      <c r="M55" s="40">
        <f>IF($A55="","",IF($E55=0,0,$F55/$E55))</f>
        <v/>
      </c>
      <c r="N55" s="39">
        <f>IF($A55="","",IFERROR($F55*$G55/12,0))</f>
        <v/>
      </c>
      <c r="O55" s="14">
        <f>IF($A55="","",IF($F55&lt;=0,"",IFERROR(IF($J55&lt;=0,"",ROUNDUP(-LN(1-$F55*($G55/12)/$J55)/LN(1+$G55/12),0)),"")))</f>
        <v/>
      </c>
      <c r="P55" s="41">
        <f>IF($A55="","",IFERROR(IF($O55="","",EDATE(TODAY(),$O55)),""))</f>
        <v/>
      </c>
      <c r="Q55" s="2" t="n"/>
      <c r="R55" s="16">
        <f>IF($A55="","",IF($F55&lt;=0,"Paid Off",IF($M55&gt;=0.75,"Review","In Progress")))</f>
        <v/>
      </c>
      <c r="S55" s="3" t="n"/>
    </row>
    <row r="56">
      <c r="A56" s="2" t="n"/>
      <c r="B56" s="3" t="n"/>
      <c r="C56" s="3" t="n"/>
      <c r="D56" s="3" t="n"/>
      <c r="E56" s="33" t="n"/>
      <c r="F56" s="33" t="n"/>
      <c r="G56" s="34" t="n"/>
      <c r="H56" s="33" t="n"/>
      <c r="I56" s="33" t="n"/>
      <c r="J56" s="35">
        <f>IF($A56="","",$H56+$I56)</f>
        <v/>
      </c>
      <c r="K56" s="36" t="n"/>
      <c r="L56" s="36" t="n"/>
      <c r="M56" s="37">
        <f>IF($A56="","",IF($E56=0,0,$F56/$E56))</f>
        <v/>
      </c>
      <c r="N56" s="35">
        <f>IF($A56="","",IFERROR($F56*$G56/12,0))</f>
        <v/>
      </c>
      <c r="O56" s="9">
        <f>IF($A56="","",IF($F56&lt;=0,"",IFERROR(IF($J56&lt;=0,"",ROUNDUP(-LN(1-$F56*($G56/12)/$J56)/LN(1+$G56/12),0)),"")))</f>
        <v/>
      </c>
      <c r="P56" s="38">
        <f>IF($A56="","",IFERROR(IF($O56="","",EDATE(TODAY(),$O56)),""))</f>
        <v/>
      </c>
      <c r="Q56" s="2" t="n"/>
      <c r="R56" s="11">
        <f>IF($A56="","",IF($F56&lt;=0,"Paid Off",IF($M56&gt;=0.75,"Review","In Progress")))</f>
        <v/>
      </c>
      <c r="S56" s="3" t="n"/>
    </row>
    <row r="57">
      <c r="A57" s="2" t="n"/>
      <c r="B57" s="3" t="n"/>
      <c r="C57" s="3" t="n"/>
      <c r="D57" s="3" t="n"/>
      <c r="E57" s="33" t="n"/>
      <c r="F57" s="33" t="n"/>
      <c r="G57" s="34" t="n"/>
      <c r="H57" s="33" t="n"/>
      <c r="I57" s="33" t="n"/>
      <c r="J57" s="39">
        <f>IF($A57="","",$H57+$I57)</f>
        <v/>
      </c>
      <c r="K57" s="36" t="n"/>
      <c r="L57" s="36" t="n"/>
      <c r="M57" s="40">
        <f>IF($A57="","",IF($E57=0,0,$F57/$E57))</f>
        <v/>
      </c>
      <c r="N57" s="39">
        <f>IF($A57="","",IFERROR($F57*$G57/12,0))</f>
        <v/>
      </c>
      <c r="O57" s="14">
        <f>IF($A57="","",IF($F57&lt;=0,"",IFERROR(IF($J57&lt;=0,"",ROUNDUP(-LN(1-$F57*($G57/12)/$J57)/LN(1+$G57/12),0)),"")))</f>
        <v/>
      </c>
      <c r="P57" s="41">
        <f>IF($A57="","",IFERROR(IF($O57="","",EDATE(TODAY(),$O57)),""))</f>
        <v/>
      </c>
      <c r="Q57" s="2" t="n"/>
      <c r="R57" s="16">
        <f>IF($A57="","",IF($F57&lt;=0,"Paid Off",IF($M57&gt;=0.75,"Review","In Progress")))</f>
        <v/>
      </c>
      <c r="S57" s="3" t="n"/>
    </row>
    <row r="58">
      <c r="A58" s="2" t="n"/>
      <c r="B58" s="3" t="n"/>
      <c r="C58" s="3" t="n"/>
      <c r="D58" s="3" t="n"/>
      <c r="E58" s="33" t="n"/>
      <c r="F58" s="33" t="n"/>
      <c r="G58" s="34" t="n"/>
      <c r="H58" s="33" t="n"/>
      <c r="I58" s="33" t="n"/>
      <c r="J58" s="35">
        <f>IF($A58="","",$H58+$I58)</f>
        <v/>
      </c>
      <c r="K58" s="36" t="n"/>
      <c r="L58" s="36" t="n"/>
      <c r="M58" s="37">
        <f>IF($A58="","",IF($E58=0,0,$F58/$E58))</f>
        <v/>
      </c>
      <c r="N58" s="35">
        <f>IF($A58="","",IFERROR($F58*$G58/12,0))</f>
        <v/>
      </c>
      <c r="O58" s="9">
        <f>IF($A58="","",IF($F58&lt;=0,"",IFERROR(IF($J58&lt;=0,"",ROUNDUP(-LN(1-$F58*($G58/12)/$J58)/LN(1+$G58/12),0)),"")))</f>
        <v/>
      </c>
      <c r="P58" s="38">
        <f>IF($A58="","",IFERROR(IF($O58="","",EDATE(TODAY(),$O58)),""))</f>
        <v/>
      </c>
      <c r="Q58" s="2" t="n"/>
      <c r="R58" s="11">
        <f>IF($A58="","",IF($F58&lt;=0,"Paid Off",IF($M58&gt;=0.75,"Review","In Progress")))</f>
        <v/>
      </c>
      <c r="S58" s="3" t="n"/>
    </row>
    <row r="59">
      <c r="A59" s="2" t="n"/>
      <c r="B59" s="3" t="n"/>
      <c r="C59" s="3" t="n"/>
      <c r="D59" s="3" t="n"/>
      <c r="E59" s="33" t="n"/>
      <c r="F59" s="33" t="n"/>
      <c r="G59" s="34" t="n"/>
      <c r="H59" s="33" t="n"/>
      <c r="I59" s="33" t="n"/>
      <c r="J59" s="39">
        <f>IF($A59="","",$H59+$I59)</f>
        <v/>
      </c>
      <c r="K59" s="36" t="n"/>
      <c r="L59" s="36" t="n"/>
      <c r="M59" s="40">
        <f>IF($A59="","",IF($E59=0,0,$F59/$E59))</f>
        <v/>
      </c>
      <c r="N59" s="39">
        <f>IF($A59="","",IFERROR($F59*$G59/12,0))</f>
        <v/>
      </c>
      <c r="O59" s="14">
        <f>IF($A59="","",IF($F59&lt;=0,"",IFERROR(IF($J59&lt;=0,"",ROUNDUP(-LN(1-$F59*($G59/12)/$J59)/LN(1+$G59/12),0)),"")))</f>
        <v/>
      </c>
      <c r="P59" s="41">
        <f>IF($A59="","",IFERROR(IF($O59="","",EDATE(TODAY(),$O59)),""))</f>
        <v/>
      </c>
      <c r="Q59" s="2" t="n"/>
      <c r="R59" s="16">
        <f>IF($A59="","",IF($F59&lt;=0,"Paid Off",IF($M59&gt;=0.75,"Review","In Progress")))</f>
        <v/>
      </c>
      <c r="S59" s="3" t="n"/>
    </row>
    <row r="60">
      <c r="A60" s="2" t="n"/>
      <c r="B60" s="3" t="n"/>
      <c r="C60" s="3" t="n"/>
      <c r="D60" s="3" t="n"/>
      <c r="E60" s="33" t="n"/>
      <c r="F60" s="33" t="n"/>
      <c r="G60" s="34" t="n"/>
      <c r="H60" s="33" t="n"/>
      <c r="I60" s="33" t="n"/>
      <c r="J60" s="35">
        <f>IF($A60="","",$H60+$I60)</f>
        <v/>
      </c>
      <c r="K60" s="36" t="n"/>
      <c r="L60" s="36" t="n"/>
      <c r="M60" s="37">
        <f>IF($A60="","",IF($E60=0,0,$F60/$E60))</f>
        <v/>
      </c>
      <c r="N60" s="35">
        <f>IF($A60="","",IFERROR($F60*$G60/12,0))</f>
        <v/>
      </c>
      <c r="O60" s="9">
        <f>IF($A60="","",IF($F60&lt;=0,"",IFERROR(IF($J60&lt;=0,"",ROUNDUP(-LN(1-$F60*($G60/12)/$J60)/LN(1+$G60/12),0)),"")))</f>
        <v/>
      </c>
      <c r="P60" s="38">
        <f>IF($A60="","",IFERROR(IF($O60="","",EDATE(TODAY(),$O60)),""))</f>
        <v/>
      </c>
      <c r="Q60" s="2" t="n"/>
      <c r="R60" s="11">
        <f>IF($A60="","",IF($F60&lt;=0,"Paid Off",IF($M60&gt;=0.75,"Review","In Progress")))</f>
        <v/>
      </c>
      <c r="S60" s="3" t="n"/>
    </row>
    <row r="61">
      <c r="A61" s="2" t="n"/>
      <c r="B61" s="3" t="n"/>
      <c r="C61" s="3" t="n"/>
      <c r="D61" s="3" t="n"/>
      <c r="E61" s="33" t="n"/>
      <c r="F61" s="33" t="n"/>
      <c r="G61" s="34" t="n"/>
      <c r="H61" s="33" t="n"/>
      <c r="I61" s="33" t="n"/>
      <c r="J61" s="39">
        <f>IF($A61="","",$H61+$I61)</f>
        <v/>
      </c>
      <c r="K61" s="36" t="n"/>
      <c r="L61" s="36" t="n"/>
      <c r="M61" s="40">
        <f>IF($A61="","",IF($E61=0,0,$F61/$E61))</f>
        <v/>
      </c>
      <c r="N61" s="39">
        <f>IF($A61="","",IFERROR($F61*$G61/12,0))</f>
        <v/>
      </c>
      <c r="O61" s="14">
        <f>IF($A61="","",IF($F61&lt;=0,"",IFERROR(IF($J61&lt;=0,"",ROUNDUP(-LN(1-$F61*($G61/12)/$J61)/LN(1+$G61/12),0)),"")))</f>
        <v/>
      </c>
      <c r="P61" s="41">
        <f>IF($A61="","",IFERROR(IF($O61="","",EDATE(TODAY(),$O61)),""))</f>
        <v/>
      </c>
      <c r="Q61" s="2" t="n"/>
      <c r="R61" s="16">
        <f>IF($A61="","",IF($F61&lt;=0,"Paid Off",IF($M61&gt;=0.75,"Review","In Progress")))</f>
        <v/>
      </c>
      <c r="S61" s="3" t="n"/>
    </row>
    <row r="62">
      <c r="A62" s="2" t="n"/>
      <c r="B62" s="3" t="n"/>
      <c r="C62" s="3" t="n"/>
      <c r="D62" s="3" t="n"/>
      <c r="E62" s="33" t="n"/>
      <c r="F62" s="33" t="n"/>
      <c r="G62" s="34" t="n"/>
      <c r="H62" s="33" t="n"/>
      <c r="I62" s="33" t="n"/>
      <c r="J62" s="35">
        <f>IF($A62="","",$H62+$I62)</f>
        <v/>
      </c>
      <c r="K62" s="36" t="n"/>
      <c r="L62" s="36" t="n"/>
      <c r="M62" s="37">
        <f>IF($A62="","",IF($E62=0,0,$F62/$E62))</f>
        <v/>
      </c>
      <c r="N62" s="35">
        <f>IF($A62="","",IFERROR($F62*$G62/12,0))</f>
        <v/>
      </c>
      <c r="O62" s="9">
        <f>IF($A62="","",IF($F62&lt;=0,"",IFERROR(IF($J62&lt;=0,"",ROUNDUP(-LN(1-$F62*($G62/12)/$J62)/LN(1+$G62/12),0)),"")))</f>
        <v/>
      </c>
      <c r="P62" s="38">
        <f>IF($A62="","",IFERROR(IF($O62="","",EDATE(TODAY(),$O62)),""))</f>
        <v/>
      </c>
      <c r="Q62" s="2" t="n"/>
      <c r="R62" s="11">
        <f>IF($A62="","",IF($F62&lt;=0,"Paid Off",IF($M62&gt;=0.75,"Review","In Progress")))</f>
        <v/>
      </c>
      <c r="S62" s="3" t="n"/>
    </row>
    <row r="63">
      <c r="A63" s="2" t="n"/>
      <c r="B63" s="3" t="n"/>
      <c r="C63" s="3" t="n"/>
      <c r="D63" s="3" t="n"/>
      <c r="E63" s="33" t="n"/>
      <c r="F63" s="33" t="n"/>
      <c r="G63" s="34" t="n"/>
      <c r="H63" s="33" t="n"/>
      <c r="I63" s="33" t="n"/>
      <c r="J63" s="39">
        <f>IF($A63="","",$H63+$I63)</f>
        <v/>
      </c>
      <c r="K63" s="36" t="n"/>
      <c r="L63" s="36" t="n"/>
      <c r="M63" s="40">
        <f>IF($A63="","",IF($E63=0,0,$F63/$E63))</f>
        <v/>
      </c>
      <c r="N63" s="39">
        <f>IF($A63="","",IFERROR($F63*$G63/12,0))</f>
        <v/>
      </c>
      <c r="O63" s="14">
        <f>IF($A63="","",IF($F63&lt;=0,"",IFERROR(IF($J63&lt;=0,"",ROUNDUP(-LN(1-$F63*($G63/12)/$J63)/LN(1+$G63/12),0)),"")))</f>
        <v/>
      </c>
      <c r="P63" s="41">
        <f>IF($A63="","",IFERROR(IF($O63="","",EDATE(TODAY(),$O63)),""))</f>
        <v/>
      </c>
      <c r="Q63" s="2" t="n"/>
      <c r="R63" s="16">
        <f>IF($A63="","",IF($F63&lt;=0,"Paid Off",IF($M63&gt;=0.75,"Review","In Progress")))</f>
        <v/>
      </c>
      <c r="S63" s="3" t="n"/>
    </row>
    <row r="64">
      <c r="A64" s="2" t="n"/>
      <c r="B64" s="3" t="n"/>
      <c r="C64" s="3" t="n"/>
      <c r="D64" s="3" t="n"/>
      <c r="E64" s="33" t="n"/>
      <c r="F64" s="33" t="n"/>
      <c r="G64" s="34" t="n"/>
      <c r="H64" s="33" t="n"/>
      <c r="I64" s="33" t="n"/>
      <c r="J64" s="35">
        <f>IF($A64="","",$H64+$I64)</f>
        <v/>
      </c>
      <c r="K64" s="36" t="n"/>
      <c r="L64" s="36" t="n"/>
      <c r="M64" s="37">
        <f>IF($A64="","",IF($E64=0,0,$F64/$E64))</f>
        <v/>
      </c>
      <c r="N64" s="35">
        <f>IF($A64="","",IFERROR($F64*$G64/12,0))</f>
        <v/>
      </c>
      <c r="O64" s="9">
        <f>IF($A64="","",IF($F64&lt;=0,"",IFERROR(IF($J64&lt;=0,"",ROUNDUP(-LN(1-$F64*($G64/12)/$J64)/LN(1+$G64/12),0)),"")))</f>
        <v/>
      </c>
      <c r="P64" s="38">
        <f>IF($A64="","",IFERROR(IF($O64="","",EDATE(TODAY(),$O64)),""))</f>
        <v/>
      </c>
      <c r="Q64" s="2" t="n"/>
      <c r="R64" s="11">
        <f>IF($A64="","",IF($F64&lt;=0,"Paid Off",IF($M64&gt;=0.75,"Review","In Progress")))</f>
        <v/>
      </c>
      <c r="S64" s="3" t="n"/>
    </row>
    <row r="65">
      <c r="A65" s="2" t="n"/>
      <c r="B65" s="3" t="n"/>
      <c r="C65" s="3" t="n"/>
      <c r="D65" s="3" t="n"/>
      <c r="E65" s="33" t="n"/>
      <c r="F65" s="33" t="n"/>
      <c r="G65" s="34" t="n"/>
      <c r="H65" s="33" t="n"/>
      <c r="I65" s="33" t="n"/>
      <c r="J65" s="39">
        <f>IF($A65="","",$H65+$I65)</f>
        <v/>
      </c>
      <c r="K65" s="36" t="n"/>
      <c r="L65" s="36" t="n"/>
      <c r="M65" s="40">
        <f>IF($A65="","",IF($E65=0,0,$F65/$E65))</f>
        <v/>
      </c>
      <c r="N65" s="39">
        <f>IF($A65="","",IFERROR($F65*$G65/12,0))</f>
        <v/>
      </c>
      <c r="O65" s="14">
        <f>IF($A65="","",IF($F65&lt;=0,"",IFERROR(IF($J65&lt;=0,"",ROUNDUP(-LN(1-$F65*($G65/12)/$J65)/LN(1+$G65/12),0)),"")))</f>
        <v/>
      </c>
      <c r="P65" s="41">
        <f>IF($A65="","",IFERROR(IF($O65="","",EDATE(TODAY(),$O65)),""))</f>
        <v/>
      </c>
      <c r="Q65" s="2" t="n"/>
      <c r="R65" s="16">
        <f>IF($A65="","",IF($F65&lt;=0,"Paid Off",IF($M65&gt;=0.75,"Review","In Progress")))</f>
        <v/>
      </c>
      <c r="S65" s="3" t="n"/>
    </row>
    <row r="66">
      <c r="A66" s="2" t="n"/>
      <c r="B66" s="3" t="n"/>
      <c r="C66" s="3" t="n"/>
      <c r="D66" s="3" t="n"/>
      <c r="E66" s="33" t="n"/>
      <c r="F66" s="33" t="n"/>
      <c r="G66" s="34" t="n"/>
      <c r="H66" s="33" t="n"/>
      <c r="I66" s="33" t="n"/>
      <c r="J66" s="35">
        <f>IF($A66="","",$H66+$I66)</f>
        <v/>
      </c>
      <c r="K66" s="36" t="n"/>
      <c r="L66" s="36" t="n"/>
      <c r="M66" s="37">
        <f>IF($A66="","",IF($E66=0,0,$F66/$E66))</f>
        <v/>
      </c>
      <c r="N66" s="35">
        <f>IF($A66="","",IFERROR($F66*$G66/12,0))</f>
        <v/>
      </c>
      <c r="O66" s="9">
        <f>IF($A66="","",IF($F66&lt;=0,"",IFERROR(IF($J66&lt;=0,"",ROUNDUP(-LN(1-$F66*($G66/12)/$J66)/LN(1+$G66/12),0)),"")))</f>
        <v/>
      </c>
      <c r="P66" s="38">
        <f>IF($A66="","",IFERROR(IF($O66="","",EDATE(TODAY(),$O66)),""))</f>
        <v/>
      </c>
      <c r="Q66" s="2" t="n"/>
      <c r="R66" s="11">
        <f>IF($A66="","",IF($F66&lt;=0,"Paid Off",IF($M66&gt;=0.75,"Review","In Progress")))</f>
        <v/>
      </c>
      <c r="S66" s="3" t="n"/>
    </row>
    <row r="67">
      <c r="A67" s="2" t="n"/>
      <c r="B67" s="3" t="n"/>
      <c r="C67" s="3" t="n"/>
      <c r="D67" s="3" t="n"/>
      <c r="E67" s="33" t="n"/>
      <c r="F67" s="33" t="n"/>
      <c r="G67" s="34" t="n"/>
      <c r="H67" s="33" t="n"/>
      <c r="I67" s="33" t="n"/>
      <c r="J67" s="39">
        <f>IF($A67="","",$H67+$I67)</f>
        <v/>
      </c>
      <c r="K67" s="36" t="n"/>
      <c r="L67" s="36" t="n"/>
      <c r="M67" s="40">
        <f>IF($A67="","",IF($E67=0,0,$F67/$E67))</f>
        <v/>
      </c>
      <c r="N67" s="39">
        <f>IF($A67="","",IFERROR($F67*$G67/12,0))</f>
        <v/>
      </c>
      <c r="O67" s="14">
        <f>IF($A67="","",IF($F67&lt;=0,"",IFERROR(IF($J67&lt;=0,"",ROUNDUP(-LN(1-$F67*($G67/12)/$J67)/LN(1+$G67/12),0)),"")))</f>
        <v/>
      </c>
      <c r="P67" s="41">
        <f>IF($A67="","",IFERROR(IF($O67="","",EDATE(TODAY(),$O67)),""))</f>
        <v/>
      </c>
      <c r="Q67" s="2" t="n"/>
      <c r="R67" s="16">
        <f>IF($A67="","",IF($F67&lt;=0,"Paid Off",IF($M67&gt;=0.75,"Review","In Progress")))</f>
        <v/>
      </c>
      <c r="S67" s="3" t="n"/>
    </row>
    <row r="68">
      <c r="A68" s="2" t="n"/>
      <c r="B68" s="3" t="n"/>
      <c r="C68" s="3" t="n"/>
      <c r="D68" s="3" t="n"/>
      <c r="E68" s="33" t="n"/>
      <c r="F68" s="33" t="n"/>
      <c r="G68" s="34" t="n"/>
      <c r="H68" s="33" t="n"/>
      <c r="I68" s="33" t="n"/>
      <c r="J68" s="35">
        <f>IF($A68="","",$H68+$I68)</f>
        <v/>
      </c>
      <c r="K68" s="36" t="n"/>
      <c r="L68" s="36" t="n"/>
      <c r="M68" s="37">
        <f>IF($A68="","",IF($E68=0,0,$F68/$E68))</f>
        <v/>
      </c>
      <c r="N68" s="35">
        <f>IF($A68="","",IFERROR($F68*$G68/12,0))</f>
        <v/>
      </c>
      <c r="O68" s="9">
        <f>IF($A68="","",IF($F68&lt;=0,"",IFERROR(IF($J68&lt;=0,"",ROUNDUP(-LN(1-$F68*($G68/12)/$J68)/LN(1+$G68/12),0)),"")))</f>
        <v/>
      </c>
      <c r="P68" s="38">
        <f>IF($A68="","",IFERROR(IF($O68="","",EDATE(TODAY(),$O68)),""))</f>
        <v/>
      </c>
      <c r="Q68" s="2" t="n"/>
      <c r="R68" s="11">
        <f>IF($A68="","",IF($F68&lt;=0,"Paid Off",IF($M68&gt;=0.75,"Review","In Progress")))</f>
        <v/>
      </c>
      <c r="S68" s="3" t="n"/>
    </row>
    <row r="69">
      <c r="A69" s="2" t="n"/>
      <c r="B69" s="3" t="n"/>
      <c r="C69" s="3" t="n"/>
      <c r="D69" s="3" t="n"/>
      <c r="E69" s="33" t="n"/>
      <c r="F69" s="33" t="n"/>
      <c r="G69" s="34" t="n"/>
      <c r="H69" s="33" t="n"/>
      <c r="I69" s="33" t="n"/>
      <c r="J69" s="39">
        <f>IF($A69="","",$H69+$I69)</f>
        <v/>
      </c>
      <c r="K69" s="36" t="n"/>
      <c r="L69" s="36" t="n"/>
      <c r="M69" s="40">
        <f>IF($A69="","",IF($E69=0,0,$F69/$E69))</f>
        <v/>
      </c>
      <c r="N69" s="39">
        <f>IF($A69="","",IFERROR($F69*$G69/12,0))</f>
        <v/>
      </c>
      <c r="O69" s="14">
        <f>IF($A69="","",IF($F69&lt;=0,"",IFERROR(IF($J69&lt;=0,"",ROUNDUP(-LN(1-$F69*($G69/12)/$J69)/LN(1+$G69/12),0)),"")))</f>
        <v/>
      </c>
      <c r="P69" s="41">
        <f>IF($A69="","",IFERROR(IF($O69="","",EDATE(TODAY(),$O69)),""))</f>
        <v/>
      </c>
      <c r="Q69" s="2" t="n"/>
      <c r="R69" s="16">
        <f>IF($A69="","",IF($F69&lt;=0,"Paid Off",IF($M69&gt;=0.75,"Review","In Progress")))</f>
        <v/>
      </c>
      <c r="S69" s="3" t="n"/>
    </row>
    <row r="70">
      <c r="A70" s="2" t="n"/>
      <c r="B70" s="3" t="n"/>
      <c r="C70" s="3" t="n"/>
      <c r="D70" s="3" t="n"/>
      <c r="E70" s="33" t="n"/>
      <c r="F70" s="33" t="n"/>
      <c r="G70" s="34" t="n"/>
      <c r="H70" s="33" t="n"/>
      <c r="I70" s="33" t="n"/>
      <c r="J70" s="35">
        <f>IF($A70="","",$H70+$I70)</f>
        <v/>
      </c>
      <c r="K70" s="36" t="n"/>
      <c r="L70" s="36" t="n"/>
      <c r="M70" s="37">
        <f>IF($A70="","",IF($E70=0,0,$F70/$E70))</f>
        <v/>
      </c>
      <c r="N70" s="35">
        <f>IF($A70="","",IFERROR($F70*$G70/12,0))</f>
        <v/>
      </c>
      <c r="O70" s="9">
        <f>IF($A70="","",IF($F70&lt;=0,"",IFERROR(IF($J70&lt;=0,"",ROUNDUP(-LN(1-$F70*($G70/12)/$J70)/LN(1+$G70/12),0)),"")))</f>
        <v/>
      </c>
      <c r="P70" s="38">
        <f>IF($A70="","",IFERROR(IF($O70="","",EDATE(TODAY(),$O70)),""))</f>
        <v/>
      </c>
      <c r="Q70" s="2" t="n"/>
      <c r="R70" s="11">
        <f>IF($A70="","",IF($F70&lt;=0,"Paid Off",IF($M70&gt;=0.75,"Review","In Progress")))</f>
        <v/>
      </c>
      <c r="S70" s="3" t="n"/>
    </row>
    <row r="71">
      <c r="A71" s="2" t="n"/>
      <c r="B71" s="3" t="n"/>
      <c r="C71" s="3" t="n"/>
      <c r="D71" s="3" t="n"/>
      <c r="E71" s="33" t="n"/>
      <c r="F71" s="33" t="n"/>
      <c r="G71" s="34" t="n"/>
      <c r="H71" s="33" t="n"/>
      <c r="I71" s="33" t="n"/>
      <c r="J71" s="39">
        <f>IF($A71="","",$H71+$I71)</f>
        <v/>
      </c>
      <c r="K71" s="36" t="n"/>
      <c r="L71" s="36" t="n"/>
      <c r="M71" s="40">
        <f>IF($A71="","",IF($E71=0,0,$F71/$E71))</f>
        <v/>
      </c>
      <c r="N71" s="39">
        <f>IF($A71="","",IFERROR($F71*$G71/12,0))</f>
        <v/>
      </c>
      <c r="O71" s="14">
        <f>IF($A71="","",IF($F71&lt;=0,"",IFERROR(IF($J71&lt;=0,"",ROUNDUP(-LN(1-$F71*($G71/12)/$J71)/LN(1+$G71/12),0)),"")))</f>
        <v/>
      </c>
      <c r="P71" s="41">
        <f>IF($A71="","",IFERROR(IF($O71="","",EDATE(TODAY(),$O71)),""))</f>
        <v/>
      </c>
      <c r="Q71" s="2" t="n"/>
      <c r="R71" s="16">
        <f>IF($A71="","",IF($F71&lt;=0,"Paid Off",IF($M71&gt;=0.75,"Review","In Progress")))</f>
        <v/>
      </c>
      <c r="S71" s="3" t="n"/>
    </row>
    <row r="72">
      <c r="A72" s="2" t="n"/>
      <c r="B72" s="3" t="n"/>
      <c r="C72" s="3" t="n"/>
      <c r="D72" s="3" t="n"/>
      <c r="E72" s="33" t="n"/>
      <c r="F72" s="33" t="n"/>
      <c r="G72" s="34" t="n"/>
      <c r="H72" s="33" t="n"/>
      <c r="I72" s="33" t="n"/>
      <c r="J72" s="35">
        <f>IF($A72="","",$H72+$I72)</f>
        <v/>
      </c>
      <c r="K72" s="36" t="n"/>
      <c r="L72" s="36" t="n"/>
      <c r="M72" s="37">
        <f>IF($A72="","",IF($E72=0,0,$F72/$E72))</f>
        <v/>
      </c>
      <c r="N72" s="35">
        <f>IF($A72="","",IFERROR($F72*$G72/12,0))</f>
        <v/>
      </c>
      <c r="O72" s="9">
        <f>IF($A72="","",IF($F72&lt;=0,"",IFERROR(IF($J72&lt;=0,"",ROUNDUP(-LN(1-$F72*($G72/12)/$J72)/LN(1+$G72/12),0)),"")))</f>
        <v/>
      </c>
      <c r="P72" s="38">
        <f>IF($A72="","",IFERROR(IF($O72="","",EDATE(TODAY(),$O72)),""))</f>
        <v/>
      </c>
      <c r="Q72" s="2" t="n"/>
      <c r="R72" s="11">
        <f>IF($A72="","",IF($F72&lt;=0,"Paid Off",IF($M72&gt;=0.75,"Review","In Progress")))</f>
        <v/>
      </c>
      <c r="S72" s="3" t="n"/>
    </row>
    <row r="73">
      <c r="A73" s="2" t="n"/>
      <c r="B73" s="3" t="n"/>
      <c r="C73" s="3" t="n"/>
      <c r="D73" s="3" t="n"/>
      <c r="E73" s="33" t="n"/>
      <c r="F73" s="33" t="n"/>
      <c r="G73" s="34" t="n"/>
      <c r="H73" s="33" t="n"/>
      <c r="I73" s="33" t="n"/>
      <c r="J73" s="39">
        <f>IF($A73="","",$H73+$I73)</f>
        <v/>
      </c>
      <c r="K73" s="36" t="n"/>
      <c r="L73" s="36" t="n"/>
      <c r="M73" s="40">
        <f>IF($A73="","",IF($E73=0,0,$F73/$E73))</f>
        <v/>
      </c>
      <c r="N73" s="39">
        <f>IF($A73="","",IFERROR($F73*$G73/12,0))</f>
        <v/>
      </c>
      <c r="O73" s="14">
        <f>IF($A73="","",IF($F73&lt;=0,"",IFERROR(IF($J73&lt;=0,"",ROUNDUP(-LN(1-$F73*($G73/12)/$J73)/LN(1+$G73/12),0)),"")))</f>
        <v/>
      </c>
      <c r="P73" s="41">
        <f>IF($A73="","",IFERROR(IF($O73="","",EDATE(TODAY(),$O73)),""))</f>
        <v/>
      </c>
      <c r="Q73" s="2" t="n"/>
      <c r="R73" s="16">
        <f>IF($A73="","",IF($F73&lt;=0,"Paid Off",IF($M73&gt;=0.75,"Review","In Progress")))</f>
        <v/>
      </c>
      <c r="S73" s="3" t="n"/>
    </row>
    <row r="74">
      <c r="A74" s="2" t="n"/>
      <c r="B74" s="3" t="n"/>
      <c r="C74" s="3" t="n"/>
      <c r="D74" s="3" t="n"/>
      <c r="E74" s="33" t="n"/>
      <c r="F74" s="33" t="n"/>
      <c r="G74" s="34" t="n"/>
      <c r="H74" s="33" t="n"/>
      <c r="I74" s="33" t="n"/>
      <c r="J74" s="35">
        <f>IF($A74="","",$H74+$I74)</f>
        <v/>
      </c>
      <c r="K74" s="36" t="n"/>
      <c r="L74" s="36" t="n"/>
      <c r="M74" s="37">
        <f>IF($A74="","",IF($E74=0,0,$F74/$E74))</f>
        <v/>
      </c>
      <c r="N74" s="35">
        <f>IF($A74="","",IFERROR($F74*$G74/12,0))</f>
        <v/>
      </c>
      <c r="O74" s="9">
        <f>IF($A74="","",IF($F74&lt;=0,"",IFERROR(IF($J74&lt;=0,"",ROUNDUP(-LN(1-$F74*($G74/12)/$J74)/LN(1+$G74/12),0)),"")))</f>
        <v/>
      </c>
      <c r="P74" s="38">
        <f>IF($A74="","",IFERROR(IF($O74="","",EDATE(TODAY(),$O74)),""))</f>
        <v/>
      </c>
      <c r="Q74" s="2" t="n"/>
      <c r="R74" s="11">
        <f>IF($A74="","",IF($F74&lt;=0,"Paid Off",IF($M74&gt;=0.75,"Review","In Progress")))</f>
        <v/>
      </c>
      <c r="S74" s="3" t="n"/>
    </row>
    <row r="75">
      <c r="A75" s="2" t="n"/>
      <c r="B75" s="3" t="n"/>
      <c r="C75" s="3" t="n"/>
      <c r="D75" s="3" t="n"/>
      <c r="E75" s="33" t="n"/>
      <c r="F75" s="33" t="n"/>
      <c r="G75" s="34" t="n"/>
      <c r="H75" s="33" t="n"/>
      <c r="I75" s="33" t="n"/>
      <c r="J75" s="39">
        <f>IF($A75="","",$H75+$I75)</f>
        <v/>
      </c>
      <c r="K75" s="36" t="n"/>
      <c r="L75" s="36" t="n"/>
      <c r="M75" s="40">
        <f>IF($A75="","",IF($E75=0,0,$F75/$E75))</f>
        <v/>
      </c>
      <c r="N75" s="39">
        <f>IF($A75="","",IFERROR($F75*$G75/12,0))</f>
        <v/>
      </c>
      <c r="O75" s="14">
        <f>IF($A75="","",IF($F75&lt;=0,"",IFERROR(IF($J75&lt;=0,"",ROUNDUP(-LN(1-$F75*($G75/12)/$J75)/LN(1+$G75/12),0)),"")))</f>
        <v/>
      </c>
      <c r="P75" s="41">
        <f>IF($A75="","",IFERROR(IF($O75="","",EDATE(TODAY(),$O75)),""))</f>
        <v/>
      </c>
      <c r="Q75" s="2" t="n"/>
      <c r="R75" s="16">
        <f>IF($A75="","",IF($F75&lt;=0,"Paid Off",IF($M75&gt;=0.75,"Review","In Progress")))</f>
        <v/>
      </c>
      <c r="S75" s="3" t="n"/>
    </row>
    <row r="76">
      <c r="A76" s="2" t="n"/>
      <c r="B76" s="3" t="n"/>
      <c r="C76" s="3" t="n"/>
      <c r="D76" s="3" t="n"/>
      <c r="E76" s="33" t="n"/>
      <c r="F76" s="33" t="n"/>
      <c r="G76" s="34" t="n"/>
      <c r="H76" s="33" t="n"/>
      <c r="I76" s="33" t="n"/>
      <c r="J76" s="35">
        <f>IF($A76="","",$H76+$I76)</f>
        <v/>
      </c>
      <c r="K76" s="36" t="n"/>
      <c r="L76" s="36" t="n"/>
      <c r="M76" s="37">
        <f>IF($A76="","",IF($E76=0,0,$F76/$E76))</f>
        <v/>
      </c>
      <c r="N76" s="35">
        <f>IF($A76="","",IFERROR($F76*$G76/12,0))</f>
        <v/>
      </c>
      <c r="O76" s="9">
        <f>IF($A76="","",IF($F76&lt;=0,"",IFERROR(IF($J76&lt;=0,"",ROUNDUP(-LN(1-$F76*($G76/12)/$J76)/LN(1+$G76/12),0)),"")))</f>
        <v/>
      </c>
      <c r="P76" s="38">
        <f>IF($A76="","",IFERROR(IF($O76="","",EDATE(TODAY(),$O76)),""))</f>
        <v/>
      </c>
      <c r="Q76" s="2" t="n"/>
      <c r="R76" s="11">
        <f>IF($A76="","",IF($F76&lt;=0,"Paid Off",IF($M76&gt;=0.75,"Review","In Progress")))</f>
        <v/>
      </c>
      <c r="S76" s="3" t="n"/>
    </row>
    <row r="77">
      <c r="A77" s="2" t="n"/>
      <c r="B77" s="3" t="n"/>
      <c r="C77" s="3" t="n"/>
      <c r="D77" s="3" t="n"/>
      <c r="E77" s="33" t="n"/>
      <c r="F77" s="33" t="n"/>
      <c r="G77" s="34" t="n"/>
      <c r="H77" s="33" t="n"/>
      <c r="I77" s="33" t="n"/>
      <c r="J77" s="39">
        <f>IF($A77="","",$H77+$I77)</f>
        <v/>
      </c>
      <c r="K77" s="36" t="n"/>
      <c r="L77" s="36" t="n"/>
      <c r="M77" s="40">
        <f>IF($A77="","",IF($E77=0,0,$F77/$E77))</f>
        <v/>
      </c>
      <c r="N77" s="39">
        <f>IF($A77="","",IFERROR($F77*$G77/12,0))</f>
        <v/>
      </c>
      <c r="O77" s="14">
        <f>IF($A77="","",IF($F77&lt;=0,"",IFERROR(IF($J77&lt;=0,"",ROUNDUP(-LN(1-$F77*($G77/12)/$J77)/LN(1+$G77/12),0)),"")))</f>
        <v/>
      </c>
      <c r="P77" s="41">
        <f>IF($A77="","",IFERROR(IF($O77="","",EDATE(TODAY(),$O77)),""))</f>
        <v/>
      </c>
      <c r="Q77" s="2" t="n"/>
      <c r="R77" s="16">
        <f>IF($A77="","",IF($F77&lt;=0,"Paid Off",IF($M77&gt;=0.75,"Review","In Progress")))</f>
        <v/>
      </c>
      <c r="S77" s="3" t="n"/>
    </row>
    <row r="78">
      <c r="A78" s="2" t="n"/>
      <c r="B78" s="3" t="n"/>
      <c r="C78" s="3" t="n"/>
      <c r="D78" s="3" t="n"/>
      <c r="E78" s="33" t="n"/>
      <c r="F78" s="33" t="n"/>
      <c r="G78" s="34" t="n"/>
      <c r="H78" s="33" t="n"/>
      <c r="I78" s="33" t="n"/>
      <c r="J78" s="35">
        <f>IF($A78="","",$H78+$I78)</f>
        <v/>
      </c>
      <c r="K78" s="36" t="n"/>
      <c r="L78" s="36" t="n"/>
      <c r="M78" s="37">
        <f>IF($A78="","",IF($E78=0,0,$F78/$E78))</f>
        <v/>
      </c>
      <c r="N78" s="35">
        <f>IF($A78="","",IFERROR($F78*$G78/12,0))</f>
        <v/>
      </c>
      <c r="O78" s="9">
        <f>IF($A78="","",IF($F78&lt;=0,"",IFERROR(IF($J78&lt;=0,"",ROUNDUP(-LN(1-$F78*($G78/12)/$J78)/LN(1+$G78/12),0)),"")))</f>
        <v/>
      </c>
      <c r="P78" s="38">
        <f>IF($A78="","",IFERROR(IF($O78="","",EDATE(TODAY(),$O78)),""))</f>
        <v/>
      </c>
      <c r="Q78" s="2" t="n"/>
      <c r="R78" s="11">
        <f>IF($A78="","",IF($F78&lt;=0,"Paid Off",IF($M78&gt;=0.75,"Review","In Progress")))</f>
        <v/>
      </c>
      <c r="S78" s="3" t="n"/>
    </row>
    <row r="79">
      <c r="A79" s="2" t="n"/>
      <c r="B79" s="3" t="n"/>
      <c r="C79" s="3" t="n"/>
      <c r="D79" s="3" t="n"/>
      <c r="E79" s="33" t="n"/>
      <c r="F79" s="33" t="n"/>
      <c r="G79" s="34" t="n"/>
      <c r="H79" s="33" t="n"/>
      <c r="I79" s="33" t="n"/>
      <c r="J79" s="39">
        <f>IF($A79="","",$H79+$I79)</f>
        <v/>
      </c>
      <c r="K79" s="36" t="n"/>
      <c r="L79" s="36" t="n"/>
      <c r="M79" s="40">
        <f>IF($A79="","",IF($E79=0,0,$F79/$E79))</f>
        <v/>
      </c>
      <c r="N79" s="39">
        <f>IF($A79="","",IFERROR($F79*$G79/12,0))</f>
        <v/>
      </c>
      <c r="O79" s="14">
        <f>IF($A79="","",IF($F79&lt;=0,"",IFERROR(IF($J79&lt;=0,"",ROUNDUP(-LN(1-$F79*($G79/12)/$J79)/LN(1+$G79/12),0)),"")))</f>
        <v/>
      </c>
      <c r="P79" s="41">
        <f>IF($A79="","",IFERROR(IF($O79="","",EDATE(TODAY(),$O79)),""))</f>
        <v/>
      </c>
      <c r="Q79" s="2" t="n"/>
      <c r="R79" s="16">
        <f>IF($A79="","",IF($F79&lt;=0,"Paid Off",IF($M79&gt;=0.75,"Review","In Progress")))</f>
        <v/>
      </c>
      <c r="S79" s="3" t="n"/>
    </row>
    <row r="80">
      <c r="A80" s="2" t="n"/>
      <c r="B80" s="3" t="n"/>
      <c r="C80" s="3" t="n"/>
      <c r="D80" s="3" t="n"/>
      <c r="E80" s="33" t="n"/>
      <c r="F80" s="33" t="n"/>
      <c r="G80" s="34" t="n"/>
      <c r="H80" s="33" t="n"/>
      <c r="I80" s="33" t="n"/>
      <c r="J80" s="35">
        <f>IF($A80="","",$H80+$I80)</f>
        <v/>
      </c>
      <c r="K80" s="36" t="n"/>
      <c r="L80" s="36" t="n"/>
      <c r="M80" s="37">
        <f>IF($A80="","",IF($E80=0,0,$F80/$E80))</f>
        <v/>
      </c>
      <c r="N80" s="35">
        <f>IF($A80="","",IFERROR($F80*$G80/12,0))</f>
        <v/>
      </c>
      <c r="O80" s="9">
        <f>IF($A80="","",IF($F80&lt;=0,"",IFERROR(IF($J80&lt;=0,"",ROUNDUP(-LN(1-$F80*($G80/12)/$J80)/LN(1+$G80/12),0)),"")))</f>
        <v/>
      </c>
      <c r="P80" s="38">
        <f>IF($A80="","",IFERROR(IF($O80="","",EDATE(TODAY(),$O80)),""))</f>
        <v/>
      </c>
      <c r="Q80" s="2" t="n"/>
      <c r="R80" s="11">
        <f>IF($A80="","",IF($F80&lt;=0,"Paid Off",IF($M80&gt;=0.75,"Review","In Progress")))</f>
        <v/>
      </c>
      <c r="S80" s="3" t="n"/>
    </row>
    <row r="81">
      <c r="A81" s="2" t="n"/>
      <c r="B81" s="3" t="n"/>
      <c r="C81" s="3" t="n"/>
      <c r="D81" s="3" t="n"/>
      <c r="E81" s="33" t="n"/>
      <c r="F81" s="33" t="n"/>
      <c r="G81" s="34" t="n"/>
      <c r="H81" s="33" t="n"/>
      <c r="I81" s="33" t="n"/>
      <c r="J81" s="39">
        <f>IF($A81="","",$H81+$I81)</f>
        <v/>
      </c>
      <c r="K81" s="36" t="n"/>
      <c r="L81" s="36" t="n"/>
      <c r="M81" s="40">
        <f>IF($A81="","",IF($E81=0,0,$F81/$E81))</f>
        <v/>
      </c>
      <c r="N81" s="39">
        <f>IF($A81="","",IFERROR($F81*$G81/12,0))</f>
        <v/>
      </c>
      <c r="O81" s="14">
        <f>IF($A81="","",IF($F81&lt;=0,"",IFERROR(IF($J81&lt;=0,"",ROUNDUP(-LN(1-$F81*($G81/12)/$J81)/LN(1+$G81/12),0)),"")))</f>
        <v/>
      </c>
      <c r="P81" s="41">
        <f>IF($A81="","",IFERROR(IF($O81="","",EDATE(TODAY(),$O81)),""))</f>
        <v/>
      </c>
      <c r="Q81" s="2" t="n"/>
      <c r="R81" s="16">
        <f>IF($A81="","",IF($F81&lt;=0,"Paid Off",IF($M81&gt;=0.75,"Review","In Progress")))</f>
        <v/>
      </c>
      <c r="S81" s="3" t="n"/>
    </row>
    <row r="82">
      <c r="A82" s="2" t="n"/>
      <c r="B82" s="3" t="n"/>
      <c r="C82" s="3" t="n"/>
      <c r="D82" s="3" t="n"/>
      <c r="E82" s="33" t="n"/>
      <c r="F82" s="33" t="n"/>
      <c r="G82" s="34" t="n"/>
      <c r="H82" s="33" t="n"/>
      <c r="I82" s="33" t="n"/>
      <c r="J82" s="35">
        <f>IF($A82="","",$H82+$I82)</f>
        <v/>
      </c>
      <c r="K82" s="36" t="n"/>
      <c r="L82" s="36" t="n"/>
      <c r="M82" s="37">
        <f>IF($A82="","",IF($E82=0,0,$F82/$E82))</f>
        <v/>
      </c>
      <c r="N82" s="35">
        <f>IF($A82="","",IFERROR($F82*$G82/12,0))</f>
        <v/>
      </c>
      <c r="O82" s="9">
        <f>IF($A82="","",IF($F82&lt;=0,"",IFERROR(IF($J82&lt;=0,"",ROUNDUP(-LN(1-$F82*($G82/12)/$J82)/LN(1+$G82/12),0)),"")))</f>
        <v/>
      </c>
      <c r="P82" s="38">
        <f>IF($A82="","",IFERROR(IF($O82="","",EDATE(TODAY(),$O82)),""))</f>
        <v/>
      </c>
      <c r="Q82" s="2" t="n"/>
      <c r="R82" s="11">
        <f>IF($A82="","",IF($F82&lt;=0,"Paid Off",IF($M82&gt;=0.75,"Review","In Progress")))</f>
        <v/>
      </c>
      <c r="S82" s="3" t="n"/>
    </row>
    <row r="83">
      <c r="A83" s="2" t="n"/>
      <c r="B83" s="3" t="n"/>
      <c r="C83" s="3" t="n"/>
      <c r="D83" s="3" t="n"/>
      <c r="E83" s="33" t="n"/>
      <c r="F83" s="33" t="n"/>
      <c r="G83" s="34" t="n"/>
      <c r="H83" s="33" t="n"/>
      <c r="I83" s="33" t="n"/>
      <c r="J83" s="39">
        <f>IF($A83="","",$H83+$I83)</f>
        <v/>
      </c>
      <c r="K83" s="36" t="n"/>
      <c r="L83" s="36" t="n"/>
      <c r="M83" s="40">
        <f>IF($A83="","",IF($E83=0,0,$F83/$E83))</f>
        <v/>
      </c>
      <c r="N83" s="39">
        <f>IF($A83="","",IFERROR($F83*$G83/12,0))</f>
        <v/>
      </c>
      <c r="O83" s="14">
        <f>IF($A83="","",IF($F83&lt;=0,"",IFERROR(IF($J83&lt;=0,"",ROUNDUP(-LN(1-$F83*($G83/12)/$J83)/LN(1+$G83/12),0)),"")))</f>
        <v/>
      </c>
      <c r="P83" s="41">
        <f>IF($A83="","",IFERROR(IF($O83="","",EDATE(TODAY(),$O83)),""))</f>
        <v/>
      </c>
      <c r="Q83" s="2" t="n"/>
      <c r="R83" s="16">
        <f>IF($A83="","",IF($F83&lt;=0,"Paid Off",IF($M83&gt;=0.75,"Review","In Progress")))</f>
        <v/>
      </c>
      <c r="S83" s="3" t="n"/>
    </row>
    <row r="84">
      <c r="A84" s="2" t="n"/>
      <c r="B84" s="3" t="n"/>
      <c r="C84" s="3" t="n"/>
      <c r="D84" s="3" t="n"/>
      <c r="E84" s="33" t="n"/>
      <c r="F84" s="33" t="n"/>
      <c r="G84" s="34" t="n"/>
      <c r="H84" s="33" t="n"/>
      <c r="I84" s="33" t="n"/>
      <c r="J84" s="35">
        <f>IF($A84="","",$H84+$I84)</f>
        <v/>
      </c>
      <c r="K84" s="36" t="n"/>
      <c r="L84" s="36" t="n"/>
      <c r="M84" s="37">
        <f>IF($A84="","",IF($E84=0,0,$F84/$E84))</f>
        <v/>
      </c>
      <c r="N84" s="35">
        <f>IF($A84="","",IFERROR($F84*$G84/12,0))</f>
        <v/>
      </c>
      <c r="O84" s="9">
        <f>IF($A84="","",IF($F84&lt;=0,"",IFERROR(IF($J84&lt;=0,"",ROUNDUP(-LN(1-$F84*($G84/12)/$J84)/LN(1+$G84/12),0)),"")))</f>
        <v/>
      </c>
      <c r="P84" s="38">
        <f>IF($A84="","",IFERROR(IF($O84="","",EDATE(TODAY(),$O84)),""))</f>
        <v/>
      </c>
      <c r="Q84" s="2" t="n"/>
      <c r="R84" s="11">
        <f>IF($A84="","",IF($F84&lt;=0,"Paid Off",IF($M84&gt;=0.75,"Review","In Progress")))</f>
        <v/>
      </c>
      <c r="S84" s="3" t="n"/>
    </row>
    <row r="85">
      <c r="A85" s="2" t="n"/>
      <c r="B85" s="3" t="n"/>
      <c r="C85" s="3" t="n"/>
      <c r="D85" s="3" t="n"/>
      <c r="E85" s="33" t="n"/>
      <c r="F85" s="33" t="n"/>
      <c r="G85" s="34" t="n"/>
      <c r="H85" s="33" t="n"/>
      <c r="I85" s="33" t="n"/>
      <c r="J85" s="39">
        <f>IF($A85="","",$H85+$I85)</f>
        <v/>
      </c>
      <c r="K85" s="36" t="n"/>
      <c r="L85" s="36" t="n"/>
      <c r="M85" s="40">
        <f>IF($A85="","",IF($E85=0,0,$F85/$E85))</f>
        <v/>
      </c>
      <c r="N85" s="39">
        <f>IF($A85="","",IFERROR($F85*$G85/12,0))</f>
        <v/>
      </c>
      <c r="O85" s="14">
        <f>IF($A85="","",IF($F85&lt;=0,"",IFERROR(IF($J85&lt;=0,"",ROUNDUP(-LN(1-$F85*($G85/12)/$J85)/LN(1+$G85/12),0)),"")))</f>
        <v/>
      </c>
      <c r="P85" s="41">
        <f>IF($A85="","",IFERROR(IF($O85="","",EDATE(TODAY(),$O85)),""))</f>
        <v/>
      </c>
      <c r="Q85" s="2" t="n"/>
      <c r="R85" s="16">
        <f>IF($A85="","",IF($F85&lt;=0,"Paid Off",IF($M85&gt;=0.75,"Review","In Progress")))</f>
        <v/>
      </c>
      <c r="S85" s="3" t="n"/>
    </row>
    <row r="86">
      <c r="A86" s="2" t="n"/>
      <c r="B86" s="3" t="n"/>
      <c r="C86" s="3" t="n"/>
      <c r="D86" s="3" t="n"/>
      <c r="E86" s="33" t="n"/>
      <c r="F86" s="33" t="n"/>
      <c r="G86" s="34" t="n"/>
      <c r="H86" s="33" t="n"/>
      <c r="I86" s="33" t="n"/>
      <c r="J86" s="35">
        <f>IF($A86="","",$H86+$I86)</f>
        <v/>
      </c>
      <c r="K86" s="36" t="n"/>
      <c r="L86" s="36" t="n"/>
      <c r="M86" s="37">
        <f>IF($A86="","",IF($E86=0,0,$F86/$E86))</f>
        <v/>
      </c>
      <c r="N86" s="35">
        <f>IF($A86="","",IFERROR($F86*$G86/12,0))</f>
        <v/>
      </c>
      <c r="O86" s="9">
        <f>IF($A86="","",IF($F86&lt;=0,"",IFERROR(IF($J86&lt;=0,"",ROUNDUP(-LN(1-$F86*($G86/12)/$J86)/LN(1+$G86/12),0)),"")))</f>
        <v/>
      </c>
      <c r="P86" s="38">
        <f>IF($A86="","",IFERROR(IF($O86="","",EDATE(TODAY(),$O86)),""))</f>
        <v/>
      </c>
      <c r="Q86" s="2" t="n"/>
      <c r="R86" s="11">
        <f>IF($A86="","",IF($F86&lt;=0,"Paid Off",IF($M86&gt;=0.75,"Review","In Progress")))</f>
        <v/>
      </c>
      <c r="S86" s="3" t="n"/>
    </row>
    <row r="87">
      <c r="A87" s="2" t="n"/>
      <c r="B87" s="3" t="n"/>
      <c r="C87" s="3" t="n"/>
      <c r="D87" s="3" t="n"/>
      <c r="E87" s="33" t="n"/>
      <c r="F87" s="33" t="n"/>
      <c r="G87" s="34" t="n"/>
      <c r="H87" s="33" t="n"/>
      <c r="I87" s="33" t="n"/>
      <c r="J87" s="39">
        <f>IF($A87="","",$H87+$I87)</f>
        <v/>
      </c>
      <c r="K87" s="36" t="n"/>
      <c r="L87" s="36" t="n"/>
      <c r="M87" s="40">
        <f>IF($A87="","",IF($E87=0,0,$F87/$E87))</f>
        <v/>
      </c>
      <c r="N87" s="39">
        <f>IF($A87="","",IFERROR($F87*$G87/12,0))</f>
        <v/>
      </c>
      <c r="O87" s="14">
        <f>IF($A87="","",IF($F87&lt;=0,"",IFERROR(IF($J87&lt;=0,"",ROUNDUP(-LN(1-$F87*($G87/12)/$J87)/LN(1+$G87/12),0)),"")))</f>
        <v/>
      </c>
      <c r="P87" s="41">
        <f>IF($A87="","",IFERROR(IF($O87="","",EDATE(TODAY(),$O87)),""))</f>
        <v/>
      </c>
      <c r="Q87" s="2" t="n"/>
      <c r="R87" s="16">
        <f>IF($A87="","",IF($F87&lt;=0,"Paid Off",IF($M87&gt;=0.75,"Review","In Progress")))</f>
        <v/>
      </c>
      <c r="S87" s="3" t="n"/>
    </row>
    <row r="88">
      <c r="A88" s="2" t="n"/>
      <c r="B88" s="3" t="n"/>
      <c r="C88" s="3" t="n"/>
      <c r="D88" s="3" t="n"/>
      <c r="E88" s="33" t="n"/>
      <c r="F88" s="33" t="n"/>
      <c r="G88" s="34" t="n"/>
      <c r="H88" s="33" t="n"/>
      <c r="I88" s="33" t="n"/>
      <c r="J88" s="35">
        <f>IF($A88="","",$H88+$I88)</f>
        <v/>
      </c>
      <c r="K88" s="36" t="n"/>
      <c r="L88" s="36" t="n"/>
      <c r="M88" s="37">
        <f>IF($A88="","",IF($E88=0,0,$F88/$E88))</f>
        <v/>
      </c>
      <c r="N88" s="35">
        <f>IF($A88="","",IFERROR($F88*$G88/12,0))</f>
        <v/>
      </c>
      <c r="O88" s="9">
        <f>IF($A88="","",IF($F88&lt;=0,"",IFERROR(IF($J88&lt;=0,"",ROUNDUP(-LN(1-$F88*($G88/12)/$J88)/LN(1+$G88/12),0)),"")))</f>
        <v/>
      </c>
      <c r="P88" s="38">
        <f>IF($A88="","",IFERROR(IF($O88="","",EDATE(TODAY(),$O88)),""))</f>
        <v/>
      </c>
      <c r="Q88" s="2" t="n"/>
      <c r="R88" s="11">
        <f>IF($A88="","",IF($F88&lt;=0,"Paid Off",IF($M88&gt;=0.75,"Review","In Progress")))</f>
        <v/>
      </c>
      <c r="S88" s="3" t="n"/>
    </row>
    <row r="89">
      <c r="A89" s="2" t="n"/>
      <c r="B89" s="3" t="n"/>
      <c r="C89" s="3" t="n"/>
      <c r="D89" s="3" t="n"/>
      <c r="E89" s="33" t="n"/>
      <c r="F89" s="33" t="n"/>
      <c r="G89" s="34" t="n"/>
      <c r="H89" s="33" t="n"/>
      <c r="I89" s="33" t="n"/>
      <c r="J89" s="39">
        <f>IF($A89="","",$H89+$I89)</f>
        <v/>
      </c>
      <c r="K89" s="36" t="n"/>
      <c r="L89" s="36" t="n"/>
      <c r="M89" s="40">
        <f>IF($A89="","",IF($E89=0,0,$F89/$E89))</f>
        <v/>
      </c>
      <c r="N89" s="39">
        <f>IF($A89="","",IFERROR($F89*$G89/12,0))</f>
        <v/>
      </c>
      <c r="O89" s="14">
        <f>IF($A89="","",IF($F89&lt;=0,"",IFERROR(IF($J89&lt;=0,"",ROUNDUP(-LN(1-$F89*($G89/12)/$J89)/LN(1+$G89/12),0)),"")))</f>
        <v/>
      </c>
      <c r="P89" s="41">
        <f>IF($A89="","",IFERROR(IF($O89="","",EDATE(TODAY(),$O89)),""))</f>
        <v/>
      </c>
      <c r="Q89" s="2" t="n"/>
      <c r="R89" s="16">
        <f>IF($A89="","",IF($F89&lt;=0,"Paid Off",IF($M89&gt;=0.75,"Review","In Progress")))</f>
        <v/>
      </c>
      <c r="S89" s="3" t="n"/>
    </row>
    <row r="90">
      <c r="A90" s="2" t="n"/>
      <c r="B90" s="3" t="n"/>
      <c r="C90" s="3" t="n"/>
      <c r="D90" s="3" t="n"/>
      <c r="E90" s="33" t="n"/>
      <c r="F90" s="33" t="n"/>
      <c r="G90" s="34" t="n"/>
      <c r="H90" s="33" t="n"/>
      <c r="I90" s="33" t="n"/>
      <c r="J90" s="35">
        <f>IF($A90="","",$H90+$I90)</f>
        <v/>
      </c>
      <c r="K90" s="36" t="n"/>
      <c r="L90" s="36" t="n"/>
      <c r="M90" s="37">
        <f>IF($A90="","",IF($E90=0,0,$F90/$E90))</f>
        <v/>
      </c>
      <c r="N90" s="35">
        <f>IF($A90="","",IFERROR($F90*$G90/12,0))</f>
        <v/>
      </c>
      <c r="O90" s="9">
        <f>IF($A90="","",IF($F90&lt;=0,"",IFERROR(IF($J90&lt;=0,"",ROUNDUP(-LN(1-$F90*($G90/12)/$J90)/LN(1+$G90/12),0)),"")))</f>
        <v/>
      </c>
      <c r="P90" s="38">
        <f>IF($A90="","",IFERROR(IF($O90="","",EDATE(TODAY(),$O90)),""))</f>
        <v/>
      </c>
      <c r="Q90" s="2" t="n"/>
      <c r="R90" s="11">
        <f>IF($A90="","",IF($F90&lt;=0,"Paid Off",IF($M90&gt;=0.75,"Review","In Progress")))</f>
        <v/>
      </c>
      <c r="S90" s="3" t="n"/>
    </row>
    <row r="91">
      <c r="A91" s="2" t="n"/>
      <c r="B91" s="3" t="n"/>
      <c r="C91" s="3" t="n"/>
      <c r="D91" s="3" t="n"/>
      <c r="E91" s="33" t="n"/>
      <c r="F91" s="33" t="n"/>
      <c r="G91" s="34" t="n"/>
      <c r="H91" s="33" t="n"/>
      <c r="I91" s="33" t="n"/>
      <c r="J91" s="39">
        <f>IF($A91="","",$H91+$I91)</f>
        <v/>
      </c>
      <c r="K91" s="36" t="n"/>
      <c r="L91" s="36" t="n"/>
      <c r="M91" s="40">
        <f>IF($A91="","",IF($E91=0,0,$F91/$E91))</f>
        <v/>
      </c>
      <c r="N91" s="39">
        <f>IF($A91="","",IFERROR($F91*$G91/12,0))</f>
        <v/>
      </c>
      <c r="O91" s="14">
        <f>IF($A91="","",IF($F91&lt;=0,"",IFERROR(IF($J91&lt;=0,"",ROUNDUP(-LN(1-$F91*($G91/12)/$J91)/LN(1+$G91/12),0)),"")))</f>
        <v/>
      </c>
      <c r="P91" s="41">
        <f>IF($A91="","",IFERROR(IF($O91="","",EDATE(TODAY(),$O91)),""))</f>
        <v/>
      </c>
      <c r="Q91" s="2" t="n"/>
      <c r="R91" s="16">
        <f>IF($A91="","",IF($F91&lt;=0,"Paid Off",IF($M91&gt;=0.75,"Review","In Progress")))</f>
        <v/>
      </c>
      <c r="S91" s="3" t="n"/>
    </row>
    <row r="92">
      <c r="A92" s="2" t="n"/>
      <c r="B92" s="3" t="n"/>
      <c r="C92" s="3" t="n"/>
      <c r="D92" s="3" t="n"/>
      <c r="E92" s="33" t="n"/>
      <c r="F92" s="33" t="n"/>
      <c r="G92" s="34" t="n"/>
      <c r="H92" s="33" t="n"/>
      <c r="I92" s="33" t="n"/>
      <c r="J92" s="35">
        <f>IF($A92="","",$H92+$I92)</f>
        <v/>
      </c>
      <c r="K92" s="36" t="n"/>
      <c r="L92" s="36" t="n"/>
      <c r="M92" s="37">
        <f>IF($A92="","",IF($E92=0,0,$F92/$E92))</f>
        <v/>
      </c>
      <c r="N92" s="35">
        <f>IF($A92="","",IFERROR($F92*$G92/12,0))</f>
        <v/>
      </c>
      <c r="O92" s="9">
        <f>IF($A92="","",IF($F92&lt;=0,"",IFERROR(IF($J92&lt;=0,"",ROUNDUP(-LN(1-$F92*($G92/12)/$J92)/LN(1+$G92/12),0)),"")))</f>
        <v/>
      </c>
      <c r="P92" s="38">
        <f>IF($A92="","",IFERROR(IF($O92="","",EDATE(TODAY(),$O92)),""))</f>
        <v/>
      </c>
      <c r="Q92" s="2" t="n"/>
      <c r="R92" s="11">
        <f>IF($A92="","",IF($F92&lt;=0,"Paid Off",IF($M92&gt;=0.75,"Review","In Progress")))</f>
        <v/>
      </c>
      <c r="S92" s="3" t="n"/>
    </row>
    <row r="93">
      <c r="A93" s="2" t="n"/>
      <c r="B93" s="3" t="n"/>
      <c r="C93" s="3" t="n"/>
      <c r="D93" s="3" t="n"/>
      <c r="E93" s="33" t="n"/>
      <c r="F93" s="33" t="n"/>
      <c r="G93" s="34" t="n"/>
      <c r="H93" s="33" t="n"/>
      <c r="I93" s="33" t="n"/>
      <c r="J93" s="39">
        <f>IF($A93="","",$H93+$I93)</f>
        <v/>
      </c>
      <c r="K93" s="36" t="n"/>
      <c r="L93" s="36" t="n"/>
      <c r="M93" s="40">
        <f>IF($A93="","",IF($E93=0,0,$F93/$E93))</f>
        <v/>
      </c>
      <c r="N93" s="39">
        <f>IF($A93="","",IFERROR($F93*$G93/12,0))</f>
        <v/>
      </c>
      <c r="O93" s="14">
        <f>IF($A93="","",IF($F93&lt;=0,"",IFERROR(IF($J93&lt;=0,"",ROUNDUP(-LN(1-$F93*($G93/12)/$J93)/LN(1+$G93/12),0)),"")))</f>
        <v/>
      </c>
      <c r="P93" s="41">
        <f>IF($A93="","",IFERROR(IF($O93="","",EDATE(TODAY(),$O93)),""))</f>
        <v/>
      </c>
      <c r="Q93" s="2" t="n"/>
      <c r="R93" s="16">
        <f>IF($A93="","",IF($F93&lt;=0,"Paid Off",IF($M93&gt;=0.75,"Review","In Progress")))</f>
        <v/>
      </c>
      <c r="S93" s="3" t="n"/>
    </row>
    <row r="94">
      <c r="A94" s="2" t="n"/>
      <c r="B94" s="3" t="n"/>
      <c r="C94" s="3" t="n"/>
      <c r="D94" s="3" t="n"/>
      <c r="E94" s="33" t="n"/>
      <c r="F94" s="33" t="n"/>
      <c r="G94" s="34" t="n"/>
      <c r="H94" s="33" t="n"/>
      <c r="I94" s="33" t="n"/>
      <c r="J94" s="35">
        <f>IF($A94="","",$H94+$I94)</f>
        <v/>
      </c>
      <c r="K94" s="36" t="n"/>
      <c r="L94" s="36" t="n"/>
      <c r="M94" s="37">
        <f>IF($A94="","",IF($E94=0,0,$F94/$E94))</f>
        <v/>
      </c>
      <c r="N94" s="35">
        <f>IF($A94="","",IFERROR($F94*$G94/12,0))</f>
        <v/>
      </c>
      <c r="O94" s="9">
        <f>IF($A94="","",IF($F94&lt;=0,"",IFERROR(IF($J94&lt;=0,"",ROUNDUP(-LN(1-$F94*($G94/12)/$J94)/LN(1+$G94/12),0)),"")))</f>
        <v/>
      </c>
      <c r="P94" s="38">
        <f>IF($A94="","",IFERROR(IF($O94="","",EDATE(TODAY(),$O94)),""))</f>
        <v/>
      </c>
      <c r="Q94" s="2" t="n"/>
      <c r="R94" s="11">
        <f>IF($A94="","",IF($F94&lt;=0,"Paid Off",IF($M94&gt;=0.75,"Review","In Progress")))</f>
        <v/>
      </c>
      <c r="S94" s="3" t="n"/>
    </row>
    <row r="95">
      <c r="A95" s="2" t="n"/>
      <c r="B95" s="3" t="n"/>
      <c r="C95" s="3" t="n"/>
      <c r="D95" s="3" t="n"/>
      <c r="E95" s="33" t="n"/>
      <c r="F95" s="33" t="n"/>
      <c r="G95" s="34" t="n"/>
      <c r="H95" s="33" t="n"/>
      <c r="I95" s="33" t="n"/>
      <c r="J95" s="39">
        <f>IF($A95="","",$H95+$I95)</f>
        <v/>
      </c>
      <c r="K95" s="36" t="n"/>
      <c r="L95" s="36" t="n"/>
      <c r="M95" s="40">
        <f>IF($A95="","",IF($E95=0,0,$F95/$E95))</f>
        <v/>
      </c>
      <c r="N95" s="39">
        <f>IF($A95="","",IFERROR($F95*$G95/12,0))</f>
        <v/>
      </c>
      <c r="O95" s="14">
        <f>IF($A95="","",IF($F95&lt;=0,"",IFERROR(IF($J95&lt;=0,"",ROUNDUP(-LN(1-$F95*($G95/12)/$J95)/LN(1+$G95/12),0)),"")))</f>
        <v/>
      </c>
      <c r="P95" s="41">
        <f>IF($A95="","",IFERROR(IF($O95="","",EDATE(TODAY(),$O95)),""))</f>
        <v/>
      </c>
      <c r="Q95" s="2" t="n"/>
      <c r="R95" s="16">
        <f>IF($A95="","",IF($F95&lt;=0,"Paid Off",IF($M95&gt;=0.75,"Review","In Progress")))</f>
        <v/>
      </c>
      <c r="S95" s="3" t="n"/>
    </row>
    <row r="96">
      <c r="A96" s="2" t="n"/>
      <c r="B96" s="3" t="n"/>
      <c r="C96" s="3" t="n"/>
      <c r="D96" s="3" t="n"/>
      <c r="E96" s="33" t="n"/>
      <c r="F96" s="33" t="n"/>
      <c r="G96" s="34" t="n"/>
      <c r="H96" s="33" t="n"/>
      <c r="I96" s="33" t="n"/>
      <c r="J96" s="35">
        <f>IF($A96="","",$H96+$I96)</f>
        <v/>
      </c>
      <c r="K96" s="36" t="n"/>
      <c r="L96" s="36" t="n"/>
      <c r="M96" s="37">
        <f>IF($A96="","",IF($E96=0,0,$F96/$E96))</f>
        <v/>
      </c>
      <c r="N96" s="35">
        <f>IF($A96="","",IFERROR($F96*$G96/12,0))</f>
        <v/>
      </c>
      <c r="O96" s="9">
        <f>IF($A96="","",IF($F96&lt;=0,"",IFERROR(IF($J96&lt;=0,"",ROUNDUP(-LN(1-$F96*($G96/12)/$J96)/LN(1+$G96/12),0)),"")))</f>
        <v/>
      </c>
      <c r="P96" s="38">
        <f>IF($A96="","",IFERROR(IF($O96="","",EDATE(TODAY(),$O96)),""))</f>
        <v/>
      </c>
      <c r="Q96" s="2" t="n"/>
      <c r="R96" s="11">
        <f>IF($A96="","",IF($F96&lt;=0,"Paid Off",IF($M96&gt;=0.75,"Review","In Progress")))</f>
        <v/>
      </c>
      <c r="S96" s="3" t="n"/>
    </row>
    <row r="97">
      <c r="A97" s="2" t="n"/>
      <c r="B97" s="3" t="n"/>
      <c r="C97" s="3" t="n"/>
      <c r="D97" s="3" t="n"/>
      <c r="E97" s="33" t="n"/>
      <c r="F97" s="33" t="n"/>
      <c r="G97" s="34" t="n"/>
      <c r="H97" s="33" t="n"/>
      <c r="I97" s="33" t="n"/>
      <c r="J97" s="39">
        <f>IF($A97="","",$H97+$I97)</f>
        <v/>
      </c>
      <c r="K97" s="36" t="n"/>
      <c r="L97" s="36" t="n"/>
      <c r="M97" s="40">
        <f>IF($A97="","",IF($E97=0,0,$F97/$E97))</f>
        <v/>
      </c>
      <c r="N97" s="39">
        <f>IF($A97="","",IFERROR($F97*$G97/12,0))</f>
        <v/>
      </c>
      <c r="O97" s="14">
        <f>IF($A97="","",IF($F97&lt;=0,"",IFERROR(IF($J97&lt;=0,"",ROUNDUP(-LN(1-$F97*($G97/12)/$J97)/LN(1+$G97/12),0)),"")))</f>
        <v/>
      </c>
      <c r="P97" s="41">
        <f>IF($A97="","",IFERROR(IF($O97="","",EDATE(TODAY(),$O97)),""))</f>
        <v/>
      </c>
      <c r="Q97" s="2" t="n"/>
      <c r="R97" s="16">
        <f>IF($A97="","",IF($F97&lt;=0,"Paid Off",IF($M97&gt;=0.75,"Review","In Progress")))</f>
        <v/>
      </c>
      <c r="S97" s="3" t="n"/>
    </row>
    <row r="98">
      <c r="A98" s="2" t="n"/>
      <c r="B98" s="3" t="n"/>
      <c r="C98" s="3" t="n"/>
      <c r="D98" s="3" t="n"/>
      <c r="E98" s="33" t="n"/>
      <c r="F98" s="33" t="n"/>
      <c r="G98" s="34" t="n"/>
      <c r="H98" s="33" t="n"/>
      <c r="I98" s="33" t="n"/>
      <c r="J98" s="35">
        <f>IF($A98="","",$H98+$I98)</f>
        <v/>
      </c>
      <c r="K98" s="36" t="n"/>
      <c r="L98" s="36" t="n"/>
      <c r="M98" s="37">
        <f>IF($A98="","",IF($E98=0,0,$F98/$E98))</f>
        <v/>
      </c>
      <c r="N98" s="35">
        <f>IF($A98="","",IFERROR($F98*$G98/12,0))</f>
        <v/>
      </c>
      <c r="O98" s="9">
        <f>IF($A98="","",IF($F98&lt;=0,"",IFERROR(IF($J98&lt;=0,"",ROUNDUP(-LN(1-$F98*($G98/12)/$J98)/LN(1+$G98/12),0)),"")))</f>
        <v/>
      </c>
      <c r="P98" s="38">
        <f>IF($A98="","",IFERROR(IF($O98="","",EDATE(TODAY(),$O98)),""))</f>
        <v/>
      </c>
      <c r="Q98" s="2" t="n"/>
      <c r="R98" s="11">
        <f>IF($A98="","",IF($F98&lt;=0,"Paid Off",IF($M98&gt;=0.75,"Review","In Progress")))</f>
        <v/>
      </c>
      <c r="S98" s="3" t="n"/>
    </row>
    <row r="99">
      <c r="A99" s="2" t="n"/>
      <c r="B99" s="3" t="n"/>
      <c r="C99" s="3" t="n"/>
      <c r="D99" s="3" t="n"/>
      <c r="E99" s="33" t="n"/>
      <c r="F99" s="33" t="n"/>
      <c r="G99" s="34" t="n"/>
      <c r="H99" s="33" t="n"/>
      <c r="I99" s="33" t="n"/>
      <c r="J99" s="39">
        <f>IF($A99="","",$H99+$I99)</f>
        <v/>
      </c>
      <c r="K99" s="36" t="n"/>
      <c r="L99" s="36" t="n"/>
      <c r="M99" s="40">
        <f>IF($A99="","",IF($E99=0,0,$F99/$E99))</f>
        <v/>
      </c>
      <c r="N99" s="39">
        <f>IF($A99="","",IFERROR($F99*$G99/12,0))</f>
        <v/>
      </c>
      <c r="O99" s="14">
        <f>IF($A99="","",IF($F99&lt;=0,"",IFERROR(IF($J99&lt;=0,"",ROUNDUP(-LN(1-$F99*($G99/12)/$J99)/LN(1+$G99/12),0)),"")))</f>
        <v/>
      </c>
      <c r="P99" s="41">
        <f>IF($A99="","",IFERROR(IF($O99="","",EDATE(TODAY(),$O99)),""))</f>
        <v/>
      </c>
      <c r="Q99" s="2" t="n"/>
      <c r="R99" s="16">
        <f>IF($A99="","",IF($F99&lt;=0,"Paid Off",IF($M99&gt;=0.75,"Review","In Progress")))</f>
        <v/>
      </c>
      <c r="S99" s="3" t="n"/>
    </row>
    <row r="100">
      <c r="A100" s="2" t="n"/>
      <c r="B100" s="3" t="n"/>
      <c r="C100" s="3" t="n"/>
      <c r="D100" s="3" t="n"/>
      <c r="E100" s="33" t="n"/>
      <c r="F100" s="33" t="n"/>
      <c r="G100" s="34" t="n"/>
      <c r="H100" s="33" t="n"/>
      <c r="I100" s="33" t="n"/>
      <c r="J100" s="35">
        <f>IF($A100="","",$H100+$I100)</f>
        <v/>
      </c>
      <c r="K100" s="36" t="n"/>
      <c r="L100" s="36" t="n"/>
      <c r="M100" s="37">
        <f>IF($A100="","",IF($E100=0,0,$F100/$E100))</f>
        <v/>
      </c>
      <c r="N100" s="35">
        <f>IF($A100="","",IFERROR($F100*$G100/12,0))</f>
        <v/>
      </c>
      <c r="O100" s="9">
        <f>IF($A100="","",IF($F100&lt;=0,"",IFERROR(IF($J100&lt;=0,"",ROUNDUP(-LN(1-$F100*($G100/12)/$J100)/LN(1+$G100/12),0)),"")))</f>
        <v/>
      </c>
      <c r="P100" s="38">
        <f>IF($A100="","",IFERROR(IF($O100="","",EDATE(TODAY(),$O100)),""))</f>
        <v/>
      </c>
      <c r="Q100" s="2" t="n"/>
      <c r="R100" s="11">
        <f>IF($A100="","",IF($F100&lt;=0,"Paid Off",IF($M100&gt;=0.75,"Review","In Progress")))</f>
        <v/>
      </c>
      <c r="S100" s="3" t="n"/>
    </row>
    <row r="101">
      <c r="A101" s="2" t="n"/>
      <c r="B101" s="3" t="n"/>
      <c r="C101" s="3" t="n"/>
      <c r="D101" s="3" t="n"/>
      <c r="E101" s="33" t="n"/>
      <c r="F101" s="33" t="n"/>
      <c r="G101" s="34" t="n"/>
      <c r="H101" s="33" t="n"/>
      <c r="I101" s="33" t="n"/>
      <c r="J101" s="39">
        <f>IF($A101="","",$H101+$I101)</f>
        <v/>
      </c>
      <c r="K101" s="36" t="n"/>
      <c r="L101" s="36" t="n"/>
      <c r="M101" s="40">
        <f>IF($A101="","",IF($E101=0,0,$F101/$E101))</f>
        <v/>
      </c>
      <c r="N101" s="39">
        <f>IF($A101="","",IFERROR($F101*$G101/12,0))</f>
        <v/>
      </c>
      <c r="O101" s="14">
        <f>IF($A101="","",IF($F101&lt;=0,"",IFERROR(IF($J101&lt;=0,"",ROUNDUP(-LN(1-$F101*($G101/12)/$J101)/LN(1+$G101/12),0)),"")))</f>
        <v/>
      </c>
      <c r="P101" s="41">
        <f>IF($A101="","",IFERROR(IF($O101="","",EDATE(TODAY(),$O101)),""))</f>
        <v/>
      </c>
      <c r="Q101" s="2" t="n"/>
      <c r="R101" s="16">
        <f>IF($A101="","",IF($F101&lt;=0,"Paid Off",IF($M101&gt;=0.75,"Review","In Progress")))</f>
        <v/>
      </c>
      <c r="S101" s="3" t="n"/>
    </row>
    <row r="102">
      <c r="A102" s="17" t="inlineStr">
        <is>
          <t>Portfolio Totals</t>
        </is>
      </c>
      <c r="B102" s="17" t="n"/>
      <c r="C102" s="17" t="n"/>
      <c r="D102" s="17" t="n"/>
      <c r="E102" s="42">
        <f>SUM($E$2:$E$101)</f>
        <v/>
      </c>
      <c r="F102" s="42">
        <f>SUM($F$2:$F$101)</f>
        <v/>
      </c>
      <c r="G102" s="43">
        <f>IFERROR(AVERAGE($G$2:$G$101),0)</f>
        <v/>
      </c>
      <c r="H102" s="42">
        <f>SUM($H$2:$H$101)</f>
        <v/>
      </c>
      <c r="I102" s="42">
        <f>SUM($I$2:$I$101)</f>
        <v/>
      </c>
      <c r="J102" s="42">
        <f>SUM($J$2:$J$101)</f>
        <v/>
      </c>
      <c r="K102" s="17" t="n"/>
      <c r="L102" s="17" t="n"/>
      <c r="M102" s="43">
        <f>IFERROR(AVERAGE($M$2:$M$101),0)</f>
        <v/>
      </c>
      <c r="N102" s="42">
        <f>SUM($N$2:$N$101)</f>
        <v/>
      </c>
      <c r="O102" s="17" t="n"/>
      <c r="P102" s="17" t="n"/>
      <c r="Q102" s="17" t="n"/>
      <c r="R102" s="17" t="n"/>
      <c r="S102" s="17" t="n"/>
    </row>
  </sheetData>
  <autoFilter ref="A1:S101"/>
  <conditionalFormatting sqref="M2:M101">
    <cfRule type="expression" priority="1" dxfId="0" stopIfTrue="1">
      <formula>AND($A2&lt;&gt;"",$M2&gt;=0.75)</formula>
    </cfRule>
  </conditionalFormatting>
  <conditionalFormatting sqref="G2:G101">
    <cfRule type="expression" priority="2" dxfId="0" stopIfTrue="1">
      <formula>AND($A2&lt;&gt;"",$G2&gt;0.25)</formula>
    </cfRule>
  </conditionalFormatting>
  <conditionalFormatting sqref="L2:L101">
    <cfRule type="expression" priority="3" dxfId="0" stopIfTrue="1">
      <formula>AND($A2&lt;&gt;"",$L2&lt;TODAY(),$F2&gt;0)</formula>
    </cfRule>
  </conditionalFormatting>
  <conditionalFormatting sqref="A2:S101">
    <cfRule type="expression" priority="4" dxfId="1" stopIfTrue="1">
      <formula>$R2="Paid Off"</formula>
    </cfRule>
  </conditionalFormatting>
  <dataValidations count="2">
    <dataValidation sqref="Q2:Q101" showErrorMessage="1" showInputMessage="1" allowBlank="1" type="list">
      <formula1>"Avalanche,High Balance,Low Balance,Custom"</formula1>
    </dataValidation>
    <dataValidation sqref="E2:I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27" customWidth="1" min="4" max="4"/>
    <col width="18" customWidth="1" min="5" max="5"/>
    <col width="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>
      <c r="A1" s="20" t="inlineStr">
        <is>
          <t>Credit Card Payoff Dashboard</t>
        </is>
      </c>
      <c r="B1" s="44" t="n"/>
      <c r="C1" s="44" t="n"/>
      <c r="D1" s="44" t="n"/>
      <c r="E1" s="45" t="n"/>
    </row>
    <row r="2"/>
    <row r="3">
      <c r="A3" s="17" t="inlineStr">
        <is>
          <t>Metric</t>
        </is>
      </c>
      <c r="B3" s="17" t="inlineStr">
        <is>
          <t>Value</t>
        </is>
      </c>
      <c r="D3" s="17" t="inlineStr">
        <is>
          <t>Metric</t>
        </is>
      </c>
      <c r="E3" s="17" t="inlineStr">
        <is>
          <t>Value</t>
        </is>
      </c>
    </row>
    <row r="4">
      <c r="A4" s="22" t="inlineStr">
        <is>
          <t>Total Credit Limit</t>
        </is>
      </c>
      <c r="B4" s="46">
        <f>SUM('Credit Card Tracker'!$E$2:$E$101)</f>
        <v/>
      </c>
      <c r="D4" s="22" t="inlineStr">
        <is>
          <t>Total Minimum Payments</t>
        </is>
      </c>
      <c r="E4" s="46">
        <f>SUM('Credit Card Tracker'!$H$2:$H$101)</f>
        <v/>
      </c>
    </row>
    <row r="5">
      <c r="A5" s="22" t="inlineStr">
        <is>
          <t>Total Current Balance</t>
        </is>
      </c>
      <c r="B5" s="46">
        <f>SUM('Credit Card Tracker'!$F$2:$F$101)</f>
        <v/>
      </c>
      <c r="D5" s="22" t="inlineStr">
        <is>
          <t>Total Extra Payments</t>
        </is>
      </c>
      <c r="E5" s="46">
        <f>SUM('Credit Card Tracker'!$I$2:$I$101)</f>
        <v/>
      </c>
    </row>
    <row r="6">
      <c r="A6" s="22" t="inlineStr">
        <is>
          <t>Overall Utilization %</t>
        </is>
      </c>
      <c r="B6" s="47">
        <f>IFERROR(SUM('Credit Card Tracker'!$F$2:$F$101)/SUM('Credit Card Tracker'!$E$2:$E$101),0)</f>
        <v/>
      </c>
      <c r="D6" s="22" t="inlineStr">
        <is>
          <t>Total Monthly Payment</t>
        </is>
      </c>
      <c r="E6" s="46">
        <f>SUM('Credit Card Tracker'!$J$2:$J$101)</f>
        <v/>
      </c>
    </row>
    <row r="7">
      <c r="A7" s="22" t="inlineStr">
        <is>
          <t>Estimated Monthly Interest</t>
        </is>
      </c>
      <c r="B7" s="46">
        <f>SUM('Credit Card Tracker'!$N$2:$N$101)</f>
        <v/>
      </c>
      <c r="D7" s="22" t="inlineStr">
        <is>
          <t>Average APR</t>
        </is>
      </c>
      <c r="E7" s="47">
        <f>IFERROR(AVERAGE('Credit Card Tracker'!$G$2:$G$101),0)</f>
        <v/>
      </c>
    </row>
    <row r="8">
      <c r="A8" s="22" t="inlineStr">
        <is>
          <t>Number of Active Cards</t>
        </is>
      </c>
      <c r="B8" s="25">
        <f>COUNTIF('Credit Card Tracker'!$R$2:$R$101,"In Progress")</f>
        <v/>
      </c>
      <c r="D8" s="22" t="inlineStr">
        <is>
          <t>Number of Paid-Off Cards</t>
        </is>
      </c>
      <c r="E8" s="25">
        <f>COUNTIF('Credit Card Tracker'!$R$2:$R$101,"Paid Off")</f>
        <v/>
      </c>
    </row>
    <row r="9"/>
    <row r="10"/>
    <row r="11">
      <c r="A11" s="26" t="inlineStr">
        <is>
          <t>Card Lookup</t>
        </is>
      </c>
      <c r="B11" s="27" t="n"/>
      <c r="C11" s="27" t="n"/>
      <c r="D11" s="27" t="n"/>
      <c r="E11" s="27" t="n"/>
    </row>
    <row r="12"/>
    <row r="13"/>
    <row r="14">
      <c r="A14" s="22" t="inlineStr">
        <is>
          <t>Card ID</t>
        </is>
      </c>
      <c r="B14" s="2" t="inlineStr">
        <is>
          <t>CC-1001</t>
        </is>
      </c>
    </row>
    <row r="15"/>
    <row r="16">
      <c r="A16" s="22" t="inlineStr">
        <is>
          <t>Card Name</t>
        </is>
      </c>
      <c r="B16" s="16">
        <f>IF($B$14="","",IFERROR(VLOOKUP($B$14,'Credit Card Tracker'!$A$2:$S$101,2,FALSE),""))</f>
        <v/>
      </c>
    </row>
    <row r="17">
      <c r="A17" s="22" t="inlineStr">
        <is>
          <t>Current Balance</t>
        </is>
      </c>
      <c r="B17" s="39">
        <f>IF($B$14="","",IFERROR(VLOOKUP($B$14,'Credit Card Tracker'!$A$2:$S$101,6,FALSE),""))</f>
        <v/>
      </c>
    </row>
    <row r="18">
      <c r="A18" s="22" t="inlineStr">
        <is>
          <t>APR</t>
        </is>
      </c>
      <c r="B18" s="40">
        <f>IF($B$14="","",IFERROR(VLOOKUP($B$14,'Credit Card Tracker'!$A$2:$S$101,7,FALSE),""))</f>
        <v/>
      </c>
    </row>
    <row r="19">
      <c r="A19" s="22" t="inlineStr">
        <is>
          <t>Minimum Payment</t>
        </is>
      </c>
      <c r="B19" s="39">
        <f>IF($B$14="","",IFERROR(VLOOKUP($B$14,'Credit Card Tracker'!$A$2:$S$101,8,FALSE),""))</f>
        <v/>
      </c>
    </row>
    <row r="20">
      <c r="A20" s="22" t="inlineStr">
        <is>
          <t>Utilization %</t>
        </is>
      </c>
      <c r="B20" s="40">
        <f>IF($B$14="","",IFERROR(VLOOKUP($B$14,'Credit Card Tracker'!$A$2:$S$101,13,FALSE),""))</f>
        <v/>
      </c>
    </row>
    <row r="21">
      <c r="A21" s="22" t="inlineStr">
        <is>
          <t>Payoff Priority</t>
        </is>
      </c>
      <c r="B21" s="16">
        <f>IF($B$14="","",IFERROR(VLOOKUP($B$14,'Credit Card Tracker'!$A$2:$S$101,17,FALSE),""))</f>
        <v/>
      </c>
    </row>
    <row r="22">
      <c r="A22" s="22" t="inlineStr">
        <is>
          <t>Estimated Payoff Date</t>
        </is>
      </c>
      <c r="B22" s="41">
        <f>IF($B$14="","",IFERROR(VLOOKUP($B$14,'Credit Card Tracker'!$A$2:$S$101,16,FALSE),""))</f>
        <v/>
      </c>
    </row>
  </sheetData>
  <mergeCells count="1">
    <mergeCell ref="A1:E1"/>
  </mergeCells>
  <dataValidations count="1">
    <dataValidation sqref="B14" showErrorMessage="1" showInputMessage="1" allowBlank="1" type="list">
      <formula1>='Credit Card Tracker'!$A$2:$A$101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20" t="inlineStr">
        <is>
          <t>Credit Card Payoff Plan Tracker Instructions</t>
        </is>
      </c>
      <c r="B1" s="44" t="n"/>
      <c r="C1" s="44" t="n"/>
      <c r="D1" s="44" t="n"/>
      <c r="E1" s="44" t="n"/>
      <c r="F1" s="45" t="n"/>
    </row>
    <row r="2"/>
    <row r="3">
      <c r="A3" s="26" t="inlineStr">
        <is>
          <t>How to Use This Workbook</t>
        </is>
      </c>
    </row>
    <row r="4"/>
    <row r="5">
      <c r="A5" s="28" t="inlineStr">
        <is>
          <t>1. Enter or update the pale yellow input cells on the Credit Card Tracker sheet.</t>
        </is>
      </c>
      <c r="B5" s="44" t="n"/>
      <c r="C5" s="44" t="n"/>
      <c r="D5" s="44" t="n"/>
      <c r="E5" s="44" t="n"/>
      <c r="F5" s="45" t="n"/>
    </row>
    <row r="6">
      <c r="A6" s="30" t="inlineStr">
        <is>
          <t>2. Record current balances after each statement closing date to keep payoff estimates current.</t>
        </is>
      </c>
      <c r="B6" s="44" t="n"/>
      <c r="C6" s="44" t="n"/>
      <c r="D6" s="44" t="n"/>
      <c r="E6" s="44" t="n"/>
      <c r="F6" s="45" t="n"/>
    </row>
    <row r="7">
      <c r="A7" s="28" t="inlineStr">
        <is>
          <t>3. Enter minimum payment and extra payment amounts for each active credit card.</t>
        </is>
      </c>
      <c r="B7" s="44" t="n"/>
      <c r="C7" s="44" t="n"/>
      <c r="D7" s="44" t="n"/>
      <c r="E7" s="44" t="n"/>
      <c r="F7" s="45" t="n"/>
    </row>
    <row r="8">
      <c r="A8" s="30" t="inlineStr">
        <is>
          <t>4. Review utilization, estimated monthly interest, estimated payoff months, and payoff dates.</t>
        </is>
      </c>
      <c r="B8" s="44" t="n"/>
      <c r="C8" s="44" t="n"/>
      <c r="D8" s="44" t="n"/>
      <c r="E8" s="44" t="n"/>
      <c r="F8" s="45" t="n"/>
    </row>
    <row r="9">
      <c r="A9" s="28" t="inlineStr">
        <is>
          <t>5. Use the Payoff Dashboard to compare cards, look up individual accounts, and prioritize repayment.</t>
        </is>
      </c>
      <c r="B9" s="44" t="n"/>
      <c r="C9" s="44" t="n"/>
      <c r="D9" s="44" t="n"/>
      <c r="E9" s="44" t="n"/>
      <c r="F9" s="45" t="n"/>
    </row>
    <row r="10">
      <c r="A10" s="30" t="inlineStr">
        <is>
          <t>6. Cards at 75% utilization or higher, APRs above 25%, and overdue payment dates are highlighted for review.</t>
        </is>
      </c>
      <c r="B10" s="44" t="n"/>
      <c r="C10" s="44" t="n"/>
      <c r="D10" s="44" t="n"/>
      <c r="E10" s="44" t="n"/>
      <c r="F10" s="45" t="n"/>
    </row>
    <row r="11">
      <c r="A11" s="28" t="inlineStr">
        <is>
          <t>7. Do not overwrite calculated columns, including total payment, utilization, interest, payoff timing, and status.</t>
        </is>
      </c>
      <c r="B11" s="44" t="n"/>
      <c r="C11" s="44" t="n"/>
      <c r="D11" s="44" t="n"/>
      <c r="E11" s="44" t="n"/>
      <c r="F11" s="45" t="n"/>
    </row>
    <row r="12">
      <c r="A12" s="30" t="inlineStr">
        <is>
          <t>8. Confirm payoff estimates with actual lender statements. Estimates do not account for fees, new purchases, promotional APRs, or payment timing.</t>
        </is>
      </c>
      <c r="B12" s="44" t="n"/>
      <c r="C12" s="44" t="n"/>
      <c r="D12" s="44" t="n"/>
      <c r="E12" s="44" t="n"/>
      <c r="F12" s="45" t="n"/>
    </row>
    <row r="13">
      <c r="A13" s="28" t="inlineStr">
        <is>
          <t>9. The tracker is prepared through row 101 so new card accounts can be added without rebuilding formulas.</t>
        </is>
      </c>
      <c r="B13" s="44" t="n"/>
      <c r="C13" s="44" t="n"/>
      <c r="D13" s="44" t="n"/>
      <c r="E13" s="44" t="n"/>
      <c r="F13" s="45" t="n"/>
    </row>
    <row r="14"/>
    <row r="15"/>
    <row r="16">
      <c r="A16" s="26" t="inlineStr">
        <is>
          <t>Credit Card Tracker Key Columns</t>
        </is>
      </c>
    </row>
    <row r="17">
      <c r="A17" s="32" t="inlineStr">
        <is>
          <t>Input fields</t>
        </is>
      </c>
      <c r="B17" s="30" t="inlineStr">
        <is>
          <t>Card details, balances, APR, payment amounts, dates, payoff priority, and notes.</t>
        </is>
      </c>
      <c r="C17" s="44" t="n"/>
      <c r="D17" s="44" t="n"/>
      <c r="E17" s="44" t="n"/>
      <c r="F17" s="45" t="n"/>
    </row>
    <row r="18">
      <c r="A18" s="32" t="inlineStr">
        <is>
          <t>Calculated fields</t>
        </is>
      </c>
      <c r="B18" s="30" t="inlineStr">
        <is>
          <t>Total monthly payment, utilization, monthly interest, estimated payoff months, payoff date, and status.</t>
        </is>
      </c>
      <c r="C18" s="44" t="n"/>
      <c r="D18" s="44" t="n"/>
      <c r="E18" s="44" t="n"/>
      <c r="F18" s="45" t="n"/>
    </row>
    <row r="19">
      <c r="A19" s="32" t="inlineStr">
        <is>
          <t>Status</t>
        </is>
      </c>
      <c r="B19" s="30" t="inlineStr">
        <is>
          <t>Paid Off when balance is zero, Review when utilization is 75% or higher, and In Progress otherwise.</t>
        </is>
      </c>
      <c r="C19" s="44" t="n"/>
      <c r="D19" s="44" t="n"/>
      <c r="E19" s="44" t="n"/>
      <c r="F19" s="45" t="n"/>
    </row>
  </sheetData>
  <mergeCells count="13">
    <mergeCell ref="A1:F1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B17:F17"/>
    <mergeCell ref="B18:F18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2026-09-06T20:16:34Z</dcterms:created>
  <dcterms:modified xmlns:dcterms="http://purl.org/dc/terms/" xmlns:xsi="http://www.w3.org/2001/XMLSchema-instance" xsi:type="dcterms:W3CDTF">2026-09-06T20:16:34Z</dcterms:modified>
</cp:coreProperties>
</file>