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entory Costs" sheetId="1" state="visible" r:id="rId1"/>
    <sheet xmlns:r="http://schemas.openxmlformats.org/officeDocument/2006/relationships" name="FBA Cost Summary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E293B"/>
      <sz val="13"/>
    </font>
    <font>
      <name val="Calibri"/>
      <b val="1"/>
      <sz val="10"/>
    </font>
    <font>
      <name val="Calibri"/>
      <b val="1"/>
      <color rgb="001E293B"/>
      <sz val="14"/>
    </font>
    <font>
      <name val="Calibri"/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D80621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3" fontId="2" fillId="3" borderId="1" applyAlignment="1" pivotButton="0" quotePrefix="0" xfId="0">
      <alignment horizontal="center" vertical="center" wrapText="1"/>
    </xf>
    <xf numFmtId="3" fontId="2" fillId="4" borderId="1" applyAlignment="1" pivotButton="0" quotePrefix="0" xfId="0">
      <alignment horizontal="center" vertical="center" wrapText="1"/>
    </xf>
    <xf numFmtId="164" fontId="2" fillId="3" borderId="1" applyAlignment="1" pivotButton="0" quotePrefix="0" xfId="0">
      <alignment horizontal="center" vertical="center" wrapText="1"/>
    </xf>
    <xf numFmtId="164" fontId="2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 wrapText="1"/>
    </xf>
    <xf numFmtId="165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3" fontId="2" fillId="5" borderId="1" applyAlignment="1" pivotButton="0" quotePrefix="0" xfId="0">
      <alignment horizontal="center" vertical="center" wrapText="1"/>
    </xf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3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3" fontId="4" fillId="5" borderId="1" applyAlignment="1" pivotButton="0" quotePrefix="0" xfId="0">
      <alignment horizontal="right" vertical="center"/>
    </xf>
    <xf numFmtId="0" fontId="1" fillId="6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right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right" vertical="center"/>
    </xf>
    <xf numFmtId="0" fontId="4" fillId="0" borderId="0" pivotButton="0" quotePrefix="0" xfId="0"/>
    <xf numFmtId="0" fontId="2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/>
    </xf>
    <xf numFmtId="0" fontId="0" fillId="0" borderId="4" pivotButton="0" quotePrefix="0" xfId="0"/>
    <xf numFmtId="0" fontId="4" fillId="4" borderId="1" applyAlignment="1" pivotButton="0" quotePrefix="0" xfId="0">
      <alignment horizontal="left" vertical="top" wrapText="1"/>
    </xf>
    <xf numFmtId="0" fontId="2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5">
    <dxf>
      <font>
        <b val="1"/>
        <color rgb="0092400E"/>
      </font>
      <fill>
        <patternFill patternType="solid">
          <fgColor rgb="00FEF9C3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name val="Calibri"/>
        <b val="1"/>
        <color rgb="0016A34A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vs. Gross Profit by SKU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'FBA Cost Summary'!F28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'FBA Cost Summary'!$E$29:$E$38</f>
            </numRef>
          </cat>
          <val>
            <numRef>
              <f>'FBA Cost Summary'!$F$29:$F$38</f>
            </numRef>
          </val>
        </ser>
        <ser>
          <idx val="1"/>
          <order val="1"/>
          <tx>
            <strRef>
              <f>'FBA Cost Summary'!G28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'FBA Cost Summary'!$E$29:$E$38</f>
            </numRef>
          </cat>
          <val>
            <numRef>
              <f>'FBA Cost Summary'!$G$29:$G$38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SKU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USD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Share by Category</a:t>
            </a:r>
          </a:p>
        </rich>
      </tx>
    </title>
    <plotArea>
      <pieChart>
        <varyColors val="1"/>
        <ser>
          <idx val="0"/>
          <order val="0"/>
          <tx>
            <strRef>
              <f>'FBA Cost Summary'!B16</f>
            </strRef>
          </tx>
          <spPr>
            <a:ln xmlns:a="http://schemas.openxmlformats.org/drawingml/2006/main">
              <a:prstDash val="solid"/>
            </a:ln>
          </spPr>
          <cat>
            <numRef>
              <f>'FBA Cost Summary'!$A$17:$A$21</f>
            </numRef>
          </cat>
          <val>
            <numRef>
              <f>'FBA Cost Summary'!$B$17:$B$21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Units Sold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'FBA Cost Summary'!F42</f>
            </strRef>
          </tx>
          <spPr>
            <a:ln xmlns:a="http://schemas.openxmlformats.org/drawingml/2006/main" w="25000">
              <a:solidFill>
                <a:srgbClr val="D80621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'FBA Cost Summary'!$E$43:$E$45</f>
            </numRef>
          </cat>
          <val>
            <numRef>
              <f>'FBA Cost Summary'!$F$43:$F$45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Units Sold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17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32</row>
      <rowOff>0</rowOff>
    </from>
    <ext cx="6480000" cy="39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2" customWidth="1" min="3" max="3"/>
    <col width="14" customWidth="1" min="4" max="4"/>
    <col width="20" customWidth="1" min="5" max="5"/>
    <col width="14" customWidth="1" min="6" max="6"/>
    <col width="10" customWidth="1" min="7" max="7"/>
    <col width="10" customWidth="1" min="8" max="8"/>
    <col width="12" customWidth="1" min="9" max="9"/>
    <col width="12" customWidth="1" min="10" max="10"/>
    <col width="13" customWidth="1" min="11" max="11"/>
    <col width="16" customWidth="1" min="12" max="12"/>
    <col width="13" customWidth="1" min="13" max="13"/>
    <col width="15" customWidth="1" min="14" max="14"/>
    <col width="14" customWidth="1" min="15" max="15"/>
    <col width="18" customWidth="1" min="16" max="16"/>
    <col width="16" customWidth="1" min="17" max="17"/>
    <col width="11" customWidth="1" min="18" max="18"/>
    <col width="15" customWidth="1" min="19" max="19"/>
    <col width="13" customWidth="1" min="20" max="20"/>
    <col width="13" customWidth="1" min="21" max="21"/>
    <col width="13" customWidth="1" min="22" max="22"/>
    <col width="13" customWidth="1" min="23" max="23"/>
    <col width="14" customWidth="1" min="24" max="24"/>
    <col width="12" customWidth="1" min="25" max="25"/>
    <col width="12" customWidth="1" min="26" max="26"/>
  </cols>
  <sheetData>
    <row r="1" ht="36" customHeight="1">
      <c r="A1" s="1" t="inlineStr">
        <is>
          <t>Date Received</t>
        </is>
      </c>
      <c r="B1" s="1" t="inlineStr">
        <is>
          <t>SKU</t>
        </is>
      </c>
      <c r="C1" s="1" t="inlineStr">
        <is>
          <t>Product Name</t>
        </is>
      </c>
      <c r="D1" s="1" t="inlineStr">
        <is>
          <t>Category</t>
        </is>
      </c>
      <c r="E1" s="1" t="inlineStr">
        <is>
          <t>Supplier</t>
        </is>
      </c>
      <c r="F1" s="1" t="inlineStr">
        <is>
          <t>Amazon ASIN</t>
        </is>
      </c>
      <c r="G1" s="1" t="inlineStr">
        <is>
          <t>Units Received</t>
        </is>
      </c>
      <c r="H1" s="1" t="inlineStr">
        <is>
          <t>Units Sold</t>
        </is>
      </c>
      <c r="I1" s="1" t="inlineStr">
        <is>
          <t>Beginning Inventory</t>
        </is>
      </c>
      <c r="J1" s="1" t="inlineStr">
        <is>
          <t>Ending Inventory</t>
        </is>
      </c>
      <c r="K1" s="1" t="inlineStr">
        <is>
          <t>Unit Purchase Cost</t>
        </is>
      </c>
      <c r="L1" s="1" t="inlineStr">
        <is>
          <t>Inbound Shipping Cost</t>
        </is>
      </c>
      <c r="M1" s="1" t="inlineStr">
        <is>
          <t>Customs/Duties</t>
        </is>
      </c>
      <c r="N1" s="1" t="inlineStr">
        <is>
          <t>Total Landed Cost</t>
        </is>
      </c>
      <c r="O1" s="1" t="inlineStr">
        <is>
          <t>Amazon Referral Fee %</t>
        </is>
      </c>
      <c r="P1" s="1" t="inlineStr">
        <is>
          <t>FBA Fulfillment Fee/Unit</t>
        </is>
      </c>
      <c r="Q1" s="1" t="inlineStr">
        <is>
          <t>Monthly Storage Fee</t>
        </is>
      </c>
      <c r="R1" s="1" t="inlineStr">
        <is>
          <t>Return Rate %</t>
        </is>
      </c>
      <c r="S1" s="1" t="inlineStr">
        <is>
          <t>Unit Selling Price</t>
        </is>
      </c>
      <c r="T1" s="1" t="inlineStr">
        <is>
          <t>Revenue</t>
        </is>
      </c>
      <c r="U1" s="1" t="inlineStr">
        <is>
          <t>Amazon Fees</t>
        </is>
      </c>
      <c r="V1" s="1" t="inlineStr">
        <is>
          <t>Gross Profit</t>
        </is>
      </c>
      <c r="W1" s="1" t="inlineStr">
        <is>
          <t>Gross Margin %</t>
        </is>
      </c>
      <c r="X1" s="1" t="inlineStr">
        <is>
          <t>Inventory Status</t>
        </is>
      </c>
      <c r="Y1" s="1" t="inlineStr">
        <is>
          <t>Reorder Point</t>
        </is>
      </c>
      <c r="Z1" s="1" t="inlineStr">
        <is>
          <t>Reorder Flag</t>
        </is>
      </c>
    </row>
    <row r="2">
      <c r="A2" s="2" t="inlineStr">
        <is>
          <t>01/05/2026</t>
        </is>
      </c>
      <c r="B2" s="2" t="inlineStr">
        <is>
          <t>SKU-WE001</t>
        </is>
      </c>
      <c r="C2" s="2" t="inlineStr">
        <is>
          <t>Wireless Earbuds Pro</t>
        </is>
      </c>
      <c r="D2" s="2" t="inlineStr">
        <is>
          <t>Electronics</t>
        </is>
      </c>
      <c r="E2" s="2" t="inlineStr">
        <is>
          <t>Michael Chen - Austin TX</t>
        </is>
      </c>
      <c r="F2" s="2" t="inlineStr">
        <is>
          <t>B09WX12345</t>
        </is>
      </c>
      <c r="G2" s="3" t="n">
        <v>200</v>
      </c>
      <c r="H2" s="3" t="n">
        <v>150</v>
      </c>
      <c r="I2" s="3" t="n">
        <v>50</v>
      </c>
      <c r="J2" s="4">
        <f>I2+G2-H2</f>
        <v/>
      </c>
      <c r="K2" s="5" t="n">
        <v>18.5</v>
      </c>
      <c r="L2" s="5" t="n">
        <v>120</v>
      </c>
      <c r="M2" s="5" t="n">
        <v>30</v>
      </c>
      <c r="N2" s="6">
        <f>(G2*K2)+L2+M2</f>
        <v/>
      </c>
      <c r="O2" s="7" t="n">
        <v>0.08</v>
      </c>
      <c r="P2" s="5" t="n">
        <v>3.22</v>
      </c>
      <c r="Q2" s="5" t="n">
        <v>12.5</v>
      </c>
      <c r="R2" s="7" t="n">
        <v>0.02</v>
      </c>
      <c r="S2" s="5" t="n">
        <v>49.99</v>
      </c>
      <c r="T2" s="6">
        <f>H2*S2</f>
        <v/>
      </c>
      <c r="U2" s="6">
        <f>(H2*(S2*O2))+(H2*P2)+Q2</f>
        <v/>
      </c>
      <c r="V2" s="6">
        <f>T2-N2-U2</f>
        <v/>
      </c>
      <c r="W2" s="8">
        <f>IFERROR(V2/T2,0)</f>
        <v/>
      </c>
      <c r="X2" s="9">
        <f>IF(J2&lt;=0,"Out of Stock",IF(J2&lt;Y2,"Low Stock","In Stock"))</f>
        <v/>
      </c>
      <c r="Y2" s="3" t="n">
        <v>30</v>
      </c>
      <c r="Z2" s="9">
        <f>IF(J2&lt;=Y2,"Reorder","OK")</f>
        <v/>
      </c>
    </row>
    <row r="3">
      <c r="A3" s="2" t="inlineStr">
        <is>
          <t>01/12/2026</t>
        </is>
      </c>
      <c r="B3" s="2" t="inlineStr">
        <is>
          <t>SKU-WB002</t>
        </is>
      </c>
      <c r="C3" s="2" t="inlineStr">
        <is>
          <t>Stainless Steel Bottle</t>
        </is>
      </c>
      <c r="D3" s="2" t="inlineStr">
        <is>
          <t>Kitchen</t>
        </is>
      </c>
      <c r="E3" s="2" t="inlineStr">
        <is>
          <t>Jennifer Brooks - Denver CO</t>
        </is>
      </c>
      <c r="F3" s="2" t="inlineStr">
        <is>
          <t>B09WX23456</t>
        </is>
      </c>
      <c r="G3" s="3" t="n">
        <v>300</v>
      </c>
      <c r="H3" s="3" t="n">
        <v>280</v>
      </c>
      <c r="I3" s="3" t="n">
        <v>20</v>
      </c>
      <c r="J3" s="10">
        <f>I3+G3-H3</f>
        <v/>
      </c>
      <c r="K3" s="5" t="n">
        <v>7.25</v>
      </c>
      <c r="L3" s="5" t="n">
        <v>180</v>
      </c>
      <c r="M3" s="5" t="n">
        <v>45</v>
      </c>
      <c r="N3" s="11">
        <f>(G3*K3)+L3+M3</f>
        <v/>
      </c>
      <c r="O3" s="7" t="n">
        <v>0.15</v>
      </c>
      <c r="P3" s="5" t="n">
        <v>2.41</v>
      </c>
      <c r="Q3" s="5" t="n">
        <v>18</v>
      </c>
      <c r="R3" s="7" t="n">
        <v>0.03</v>
      </c>
      <c r="S3" s="5" t="n">
        <v>24.99</v>
      </c>
      <c r="T3" s="11">
        <f>H3*S3</f>
        <v/>
      </c>
      <c r="U3" s="11">
        <f>(H3*(S3*O3))+(H3*P3)+Q3</f>
        <v/>
      </c>
      <c r="V3" s="11">
        <f>T3-N3-U3</f>
        <v/>
      </c>
      <c r="W3" s="12">
        <f>IFERROR(V3/T3,0)</f>
        <v/>
      </c>
      <c r="X3" s="13">
        <f>IF(J3&lt;=0,"Out of Stock",IF(J3&lt;Y3,"Low Stock","In Stock"))</f>
        <v/>
      </c>
      <c r="Y3" s="3" t="n">
        <v>50</v>
      </c>
      <c r="Z3" s="13">
        <f>IF(J3&lt;=Y3,"Reorder","OK")</f>
        <v/>
      </c>
    </row>
    <row r="4">
      <c r="A4" s="2" t="inlineStr">
        <is>
          <t>01/20/2026</t>
        </is>
      </c>
      <c r="B4" s="2" t="inlineStr">
        <is>
          <t>SKU-DO003</t>
        </is>
      </c>
      <c r="C4" s="2" t="inlineStr">
        <is>
          <t>Bamboo Desk Organizer</t>
        </is>
      </c>
      <c r="D4" s="2" t="inlineStr">
        <is>
          <t>Office</t>
        </is>
      </c>
      <c r="E4" s="2" t="inlineStr">
        <is>
          <t>James Rivera - Columbus OH</t>
        </is>
      </c>
      <c r="F4" s="2" t="inlineStr">
        <is>
          <t>B09WX34567</t>
        </is>
      </c>
      <c r="G4" s="3" t="n">
        <v>150</v>
      </c>
      <c r="H4" s="3" t="n">
        <v>60</v>
      </c>
      <c r="I4" s="3" t="n">
        <v>90</v>
      </c>
      <c r="J4" s="4">
        <f>I4+G4-H4</f>
        <v/>
      </c>
      <c r="K4" s="5" t="n">
        <v>12</v>
      </c>
      <c r="L4" s="5" t="n">
        <v>95</v>
      </c>
      <c r="M4" s="5" t="n">
        <v>20</v>
      </c>
      <c r="N4" s="6">
        <f>(G4*K4)+L4+M4</f>
        <v/>
      </c>
      <c r="O4" s="7" t="n">
        <v>0.15</v>
      </c>
      <c r="P4" s="5" t="n">
        <v>2.89</v>
      </c>
      <c r="Q4" s="5" t="n">
        <v>9.75</v>
      </c>
      <c r="R4" s="7" t="n">
        <v>0.01</v>
      </c>
      <c r="S4" s="5" t="n">
        <v>34.99</v>
      </c>
      <c r="T4" s="6">
        <f>H4*S4</f>
        <v/>
      </c>
      <c r="U4" s="6">
        <f>(H4*(S4*O4))+(H4*P4)+Q4</f>
        <v/>
      </c>
      <c r="V4" s="6">
        <f>T4-N4-U4</f>
        <v/>
      </c>
      <c r="W4" s="8">
        <f>IFERROR(V4/T4,0)</f>
        <v/>
      </c>
      <c r="X4" s="9">
        <f>IF(J4&lt;=0,"Out of Stock",IF(J4&lt;Y4,"Low Stock","In Stock"))</f>
        <v/>
      </c>
      <c r="Y4" s="3" t="n">
        <v>40</v>
      </c>
      <c r="Z4" s="9">
        <f>IF(J4&lt;=Y4,"Reorder","OK")</f>
        <v/>
      </c>
    </row>
    <row r="5">
      <c r="A5" s="2" t="inlineStr">
        <is>
          <t>02/03/2026</t>
        </is>
      </c>
      <c r="B5" s="2" t="inlineStr">
        <is>
          <t>SKU-PS004</t>
        </is>
      </c>
      <c r="C5" s="2" t="inlineStr">
        <is>
          <t>Protein Shaker Bottle</t>
        </is>
      </c>
      <c r="D5" s="2" t="inlineStr">
        <is>
          <t>Sports</t>
        </is>
      </c>
      <c r="E5" s="2" t="inlineStr">
        <is>
          <t>Emily Nguyen - Phoenix AZ</t>
        </is>
      </c>
      <c r="F5" s="2" t="inlineStr">
        <is>
          <t>B09WX45678</t>
        </is>
      </c>
      <c r="G5" s="3" t="n">
        <v>250</v>
      </c>
      <c r="H5" s="3" t="n">
        <v>240</v>
      </c>
      <c r="I5" s="3" t="n">
        <v>10</v>
      </c>
      <c r="J5" s="10">
        <f>I5+G5-H5</f>
        <v/>
      </c>
      <c r="K5" s="5" t="n">
        <v>5.5</v>
      </c>
      <c r="L5" s="5" t="n">
        <v>140</v>
      </c>
      <c r="M5" s="5" t="n">
        <v>0</v>
      </c>
      <c r="N5" s="11">
        <f>(G5*K5)+L5+M5</f>
        <v/>
      </c>
      <c r="O5" s="7" t="n">
        <v>0.15</v>
      </c>
      <c r="P5" s="5" t="n">
        <v>1.94</v>
      </c>
      <c r="Q5" s="5" t="n">
        <v>14.25</v>
      </c>
      <c r="R5" s="7" t="n">
        <v>0.04</v>
      </c>
      <c r="S5" s="5" t="n">
        <v>18.99</v>
      </c>
      <c r="T5" s="11">
        <f>H5*S5</f>
        <v/>
      </c>
      <c r="U5" s="11">
        <f>(H5*(S5*O5))+(H5*P5)+Q5</f>
        <v/>
      </c>
      <c r="V5" s="11">
        <f>T5-N5-U5</f>
        <v/>
      </c>
      <c r="W5" s="12">
        <f>IFERROR(V5/T5,0)</f>
        <v/>
      </c>
      <c r="X5" s="13">
        <f>IF(J5&lt;=0,"Out of Stock",IF(J5&lt;Y5,"Low Stock","In Stock"))</f>
        <v/>
      </c>
      <c r="Y5" s="3" t="n">
        <v>45</v>
      </c>
      <c r="Z5" s="13">
        <f>IF(J5&lt;=Y5,"Reorder","OK")</f>
        <v/>
      </c>
    </row>
    <row r="6">
      <c r="A6" s="2" t="inlineStr">
        <is>
          <t>02/10/2026</t>
        </is>
      </c>
      <c r="B6" s="2" t="inlineStr">
        <is>
          <t>SKU-DT005</t>
        </is>
      </c>
      <c r="C6" s="2" t="inlineStr">
        <is>
          <t>Dog Chew Toy Set</t>
        </is>
      </c>
      <c r="D6" s="2" t="inlineStr">
        <is>
          <t>Pet Supplies</t>
        </is>
      </c>
      <c r="E6" s="2" t="inlineStr">
        <is>
          <t>David Kim - Atlanta GA</t>
        </is>
      </c>
      <c r="F6" s="2" t="inlineStr">
        <is>
          <t>B09WX56789</t>
        </is>
      </c>
      <c r="G6" s="3" t="n">
        <v>180</v>
      </c>
      <c r="H6" s="3" t="n">
        <v>90</v>
      </c>
      <c r="I6" s="3" t="n">
        <v>90</v>
      </c>
      <c r="J6" s="4">
        <f>I6+G6-H6</f>
        <v/>
      </c>
      <c r="K6" s="5" t="n">
        <v>8.75</v>
      </c>
      <c r="L6" s="5" t="n">
        <v>110</v>
      </c>
      <c r="M6" s="5" t="n">
        <v>15</v>
      </c>
      <c r="N6" s="6">
        <f>(G6*K6)+L6+M6</f>
        <v/>
      </c>
      <c r="O6" s="7" t="n">
        <v>0.15</v>
      </c>
      <c r="P6" s="5" t="n">
        <v>2.73</v>
      </c>
      <c r="Q6" s="5" t="n">
        <v>8</v>
      </c>
      <c r="R6" s="7" t="n">
        <v>0.05</v>
      </c>
      <c r="S6" s="5" t="n">
        <v>22.99</v>
      </c>
      <c r="T6" s="6">
        <f>H6*S6</f>
        <v/>
      </c>
      <c r="U6" s="6">
        <f>(H6*(S6*O6))+(H6*P6)+Q6</f>
        <v/>
      </c>
      <c r="V6" s="6">
        <f>T6-N6-U6</f>
        <v/>
      </c>
      <c r="W6" s="8">
        <f>IFERROR(V6/T6,0)</f>
        <v/>
      </c>
      <c r="X6" s="9">
        <f>IF(J6&lt;=0,"Out of Stock",IF(J6&lt;Y6,"Low Stock","In Stock"))</f>
        <v/>
      </c>
      <c r="Y6" s="3" t="n">
        <v>35</v>
      </c>
      <c r="Z6" s="9">
        <f>IF(J6&lt;=Y6,"Reorder","OK")</f>
        <v/>
      </c>
    </row>
    <row r="7">
      <c r="A7" s="2" t="inlineStr">
        <is>
          <t>02/18/2026</t>
        </is>
      </c>
      <c r="B7" s="2" t="inlineStr">
        <is>
          <t>SKU-PC006</t>
        </is>
      </c>
      <c r="C7" s="2" t="inlineStr">
        <is>
          <t>Phone Case - iPhone 16</t>
        </is>
      </c>
      <c r="D7" s="2" t="inlineStr">
        <is>
          <t>Electronics</t>
        </is>
      </c>
      <c r="E7" s="2" t="inlineStr">
        <is>
          <t>Sarah Patel - Seattle WA</t>
        </is>
      </c>
      <c r="F7" s="2" t="inlineStr">
        <is>
          <t>B09WX67890</t>
        </is>
      </c>
      <c r="G7" s="3" t="n">
        <v>400</v>
      </c>
      <c r="H7" s="3" t="n">
        <v>390</v>
      </c>
      <c r="I7" s="3" t="n">
        <v>10</v>
      </c>
      <c r="J7" s="10">
        <f>I7+G7-H7</f>
        <v/>
      </c>
      <c r="K7" s="5" t="n">
        <v>3.2</v>
      </c>
      <c r="L7" s="5" t="n">
        <v>200</v>
      </c>
      <c r="M7" s="5" t="n">
        <v>0</v>
      </c>
      <c r="N7" s="11">
        <f>(G7*K7)+L7+M7</f>
        <v/>
      </c>
      <c r="O7" s="7" t="n">
        <v>0.08</v>
      </c>
      <c r="P7" s="5" t="n">
        <v>1.73</v>
      </c>
      <c r="Q7" s="5" t="n">
        <v>22</v>
      </c>
      <c r="R7" s="7" t="n">
        <v>0.03</v>
      </c>
      <c r="S7" s="5" t="n">
        <v>14.99</v>
      </c>
      <c r="T7" s="11">
        <f>H7*S7</f>
        <v/>
      </c>
      <c r="U7" s="11">
        <f>(H7*(S7*O7))+(H7*P7)+Q7</f>
        <v/>
      </c>
      <c r="V7" s="11">
        <f>T7-N7-U7</f>
        <v/>
      </c>
      <c r="W7" s="12">
        <f>IFERROR(V7/T7,0)</f>
        <v/>
      </c>
      <c r="X7" s="13">
        <f>IF(J7&lt;=0,"Out of Stock",IF(J7&lt;Y7,"Low Stock","In Stock"))</f>
        <v/>
      </c>
      <c r="Y7" s="3" t="n">
        <v>60</v>
      </c>
      <c r="Z7" s="13">
        <f>IF(J7&lt;=Y7,"Reorder","OK")</f>
        <v/>
      </c>
    </row>
    <row r="8">
      <c r="A8" s="2" t="inlineStr">
        <is>
          <t>03/02/2026</t>
        </is>
      </c>
      <c r="B8" s="2" t="inlineStr">
        <is>
          <t>SKU-YM007</t>
        </is>
      </c>
      <c r="C8" s="2" t="inlineStr">
        <is>
          <t>Yoga Mat Extra Thick</t>
        </is>
      </c>
      <c r="D8" s="2" t="inlineStr">
        <is>
          <t>Sports</t>
        </is>
      </c>
      <c r="E8" s="2" t="inlineStr">
        <is>
          <t>Robert Gomez - Nashville TN</t>
        </is>
      </c>
      <c r="F8" s="2" t="inlineStr">
        <is>
          <t>B09WX78901</t>
        </is>
      </c>
      <c r="G8" s="3" t="n">
        <v>120</v>
      </c>
      <c r="H8" s="3" t="n">
        <v>45</v>
      </c>
      <c r="I8" s="3" t="n">
        <v>75</v>
      </c>
      <c r="J8" s="4">
        <f>I8+G8-H8</f>
        <v/>
      </c>
      <c r="K8" s="5" t="n">
        <v>14.5</v>
      </c>
      <c r="L8" s="5" t="n">
        <v>88</v>
      </c>
      <c r="M8" s="5" t="n">
        <v>22</v>
      </c>
      <c r="N8" s="6">
        <f>(G8*K8)+L8+M8</f>
        <v/>
      </c>
      <c r="O8" s="7" t="n">
        <v>0.15</v>
      </c>
      <c r="P8" s="5" t="n">
        <v>3.48</v>
      </c>
      <c r="Q8" s="5" t="n">
        <v>7.5</v>
      </c>
      <c r="R8" s="7" t="n">
        <v>0.02</v>
      </c>
      <c r="S8" s="5" t="n">
        <v>39.99</v>
      </c>
      <c r="T8" s="6">
        <f>H8*S8</f>
        <v/>
      </c>
      <c r="U8" s="6">
        <f>(H8*(S8*O8))+(H8*P8)+Q8</f>
        <v/>
      </c>
      <c r="V8" s="6">
        <f>T8-N8-U8</f>
        <v/>
      </c>
      <c r="W8" s="8">
        <f>IFERROR(V8/T8,0)</f>
        <v/>
      </c>
      <c r="X8" s="9">
        <f>IF(J8&lt;=0,"Out of Stock",IF(J8&lt;Y8,"Low Stock","In Stock"))</f>
        <v/>
      </c>
      <c r="Y8" s="3" t="n">
        <v>30</v>
      </c>
      <c r="Z8" s="9">
        <f>IF(J8&lt;=Y8,"Reorder","OK")</f>
        <v/>
      </c>
    </row>
    <row r="9">
      <c r="A9" s="2" t="inlineStr">
        <is>
          <t>03/09/2026</t>
        </is>
      </c>
      <c r="B9" s="2" t="inlineStr">
        <is>
          <t>SKU-KN008</t>
        </is>
      </c>
      <c r="C9" s="2" t="inlineStr">
        <is>
          <t>Silicone Kitchen Set</t>
        </is>
      </c>
      <c r="D9" s="2" t="inlineStr">
        <is>
          <t>Kitchen</t>
        </is>
      </c>
      <c r="E9" s="2" t="inlineStr">
        <is>
          <t>Ashley Moore - Charlotte NC</t>
        </is>
      </c>
      <c r="F9" s="2" t="inlineStr">
        <is>
          <t>B09WX89012</t>
        </is>
      </c>
      <c r="G9" s="3" t="n">
        <v>220</v>
      </c>
      <c r="H9" s="3" t="n">
        <v>200</v>
      </c>
      <c r="I9" s="3" t="n">
        <v>20</v>
      </c>
      <c r="J9" s="10">
        <f>I9+G9-H9</f>
        <v/>
      </c>
      <c r="K9" s="5" t="n">
        <v>9.800000000000001</v>
      </c>
      <c r="L9" s="5" t="n">
        <v>130</v>
      </c>
      <c r="M9" s="5" t="n">
        <v>18</v>
      </c>
      <c r="N9" s="11">
        <f>(G9*K9)+L9+M9</f>
        <v/>
      </c>
      <c r="O9" s="7" t="n">
        <v>0.15</v>
      </c>
      <c r="P9" s="5" t="n">
        <v>2.56</v>
      </c>
      <c r="Q9" s="5" t="n">
        <v>11</v>
      </c>
      <c r="R9" s="7" t="n">
        <v>0.03</v>
      </c>
      <c r="S9" s="5" t="n">
        <v>27.99</v>
      </c>
      <c r="T9" s="11">
        <f>H9*S9</f>
        <v/>
      </c>
      <c r="U9" s="11">
        <f>(H9*(S9*O9))+(H9*P9)+Q9</f>
        <v/>
      </c>
      <c r="V9" s="11">
        <f>T9-N9-U9</f>
        <v/>
      </c>
      <c r="W9" s="12">
        <f>IFERROR(V9/T9,0)</f>
        <v/>
      </c>
      <c r="X9" s="13">
        <f>IF(J9&lt;=0,"Out of Stock",IF(J9&lt;Y9,"Low Stock","In Stock"))</f>
        <v/>
      </c>
      <c r="Y9" s="3" t="n">
        <v>40</v>
      </c>
      <c r="Z9" s="13">
        <f>IF(J9&lt;=Y9,"Reorder","OK")</f>
        <v/>
      </c>
    </row>
    <row r="10">
      <c r="A10" s="2" t="inlineStr">
        <is>
          <t>03/15/2026</t>
        </is>
      </c>
      <c r="B10" s="2" t="inlineStr">
        <is>
          <t>SKU-LL009</t>
        </is>
      </c>
      <c r="C10" s="2" t="inlineStr">
        <is>
          <t>LED Desk Lamp</t>
        </is>
      </c>
      <c r="D10" s="2" t="inlineStr">
        <is>
          <t>Electronics</t>
        </is>
      </c>
      <c r="E10" s="2" t="inlineStr">
        <is>
          <t>Christopher Lee - Austin TX</t>
        </is>
      </c>
      <c r="F10" s="2" t="inlineStr">
        <is>
          <t>B09WX90123</t>
        </is>
      </c>
      <c r="G10" s="3" t="n">
        <v>100</v>
      </c>
      <c r="H10" s="3" t="n">
        <v>10</v>
      </c>
      <c r="I10" s="3" t="n">
        <v>90</v>
      </c>
      <c r="J10" s="4">
        <f>I10+G10-H10</f>
        <v/>
      </c>
      <c r="K10" s="5" t="n">
        <v>22</v>
      </c>
      <c r="L10" s="5" t="n">
        <v>75</v>
      </c>
      <c r="M10" s="5" t="n">
        <v>12</v>
      </c>
      <c r="N10" s="6">
        <f>(G10*K10)+L10+M10</f>
        <v/>
      </c>
      <c r="O10" s="7" t="n">
        <v>0.08</v>
      </c>
      <c r="P10" s="5" t="n">
        <v>4.15</v>
      </c>
      <c r="Q10" s="5" t="n">
        <v>6.25</v>
      </c>
      <c r="R10" s="7" t="n">
        <v>0.01</v>
      </c>
      <c r="S10" s="5" t="n">
        <v>59.99</v>
      </c>
      <c r="T10" s="6">
        <f>H10*S10</f>
        <v/>
      </c>
      <c r="U10" s="6">
        <f>(H10*(S10*O10))+(H10*P10)+Q10</f>
        <v/>
      </c>
      <c r="V10" s="6">
        <f>T10-N10-U10</f>
        <v/>
      </c>
      <c r="W10" s="8">
        <f>IFERROR(V10/T10,0)</f>
        <v/>
      </c>
      <c r="X10" s="9">
        <f>IF(J10&lt;=0,"Out of Stock",IF(J10&lt;Y10,"Low Stock","In Stock"))</f>
        <v/>
      </c>
      <c r="Y10" s="3" t="n">
        <v>20</v>
      </c>
      <c r="Z10" s="9">
        <f>IF(J10&lt;=Y10,"Reorder","OK")</f>
        <v/>
      </c>
    </row>
    <row r="11">
      <c r="A11" s="2" t="inlineStr">
        <is>
          <t>03/22/2026</t>
        </is>
      </c>
      <c r="B11" s="2" t="inlineStr">
        <is>
          <t>SKU-NB010</t>
        </is>
      </c>
      <c r="C11" s="2" t="inlineStr">
        <is>
          <t>Spiral Notebook 3-Pack</t>
        </is>
      </c>
      <c r="D11" s="2" t="inlineStr">
        <is>
          <t>Office</t>
        </is>
      </c>
      <c r="E11" s="2" t="inlineStr">
        <is>
          <t>Jessica Turner - Denver CO</t>
        </is>
      </c>
      <c r="F11" s="2" t="inlineStr">
        <is>
          <t>B09WX01234</t>
        </is>
      </c>
      <c r="G11" s="3" t="n">
        <v>350</v>
      </c>
      <c r="H11" s="3" t="n">
        <v>310</v>
      </c>
      <c r="I11" s="3" t="n">
        <v>40</v>
      </c>
      <c r="J11" s="10">
        <f>I11+G11-H11</f>
        <v/>
      </c>
      <c r="K11" s="5" t="n">
        <v>4.1</v>
      </c>
      <c r="L11" s="5" t="n">
        <v>160</v>
      </c>
      <c r="M11" s="5" t="n">
        <v>8</v>
      </c>
      <c r="N11" s="11">
        <f>(G11*K11)+L11+M11</f>
        <v/>
      </c>
      <c r="O11" s="7" t="n">
        <v>0.15</v>
      </c>
      <c r="P11" s="5" t="n">
        <v>1.87</v>
      </c>
      <c r="Q11" s="5" t="n">
        <v>16.5</v>
      </c>
      <c r="R11" s="7" t="n">
        <v>0.02</v>
      </c>
      <c r="S11" s="5" t="n">
        <v>13.99</v>
      </c>
      <c r="T11" s="11">
        <f>H11*S11</f>
        <v/>
      </c>
      <c r="U11" s="11">
        <f>(H11*(S11*O11))+(H11*P11)+Q11</f>
        <v/>
      </c>
      <c r="V11" s="11">
        <f>T11-N11-U11</f>
        <v/>
      </c>
      <c r="W11" s="12">
        <f>IFERROR(V11/T11,0)</f>
        <v/>
      </c>
      <c r="X11" s="13">
        <f>IF(J11&lt;=0,"Out of Stock",IF(J11&lt;Y11,"Low Stock","In Stock"))</f>
        <v/>
      </c>
      <c r="Y11" s="3" t="n">
        <v>55</v>
      </c>
      <c r="Z11" s="13">
        <f>IF(J11&lt;=Y11,"Reorder","OK")</f>
        <v/>
      </c>
    </row>
  </sheetData>
  <conditionalFormatting sqref="X2:X11">
    <cfRule type="expression" priority="1" dxfId="0" stopIfTrue="1">
      <formula>X2="Low Stock"</formula>
    </cfRule>
    <cfRule type="expression" priority="2" dxfId="1" stopIfTrue="1">
      <formula>X2="Out of Stock"</formula>
    </cfRule>
  </conditionalFormatting>
  <conditionalFormatting sqref="V2:V11">
    <cfRule type="expression" priority="3" dxfId="1" stopIfTrue="1">
      <formula>V2&lt;0</formula>
    </cfRule>
    <cfRule type="expression" priority="4" dxfId="2" stopIfTrue="0">
      <formula>V2&gt;0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6" customWidth="1" min="3" max="3"/>
    <col width="22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4" t="inlineStr">
        <is>
          <t>FBA Cost Summary Dashboard</t>
        </is>
      </c>
    </row>
    <row r="2"/>
    <row r="3">
      <c r="A3" s="1" t="inlineStr">
        <is>
          <t>Metric</t>
        </is>
      </c>
      <c r="B3" s="1" t="inlineStr">
        <is>
          <t>Value</t>
        </is>
      </c>
      <c r="C3" s="1" t="inlineStr">
        <is>
          <t>Status</t>
        </is>
      </c>
    </row>
    <row r="4">
      <c r="A4" s="15" t="inlineStr">
        <is>
          <t>Total Units Received</t>
        </is>
      </c>
      <c r="B4" s="16">
        <f>SUM('Inventory Costs'!G2:G11)</f>
        <v/>
      </c>
      <c r="C4" s="9" t="inlineStr"/>
    </row>
    <row r="5">
      <c r="A5" s="17" t="inlineStr">
        <is>
          <t>Total Units Sold</t>
        </is>
      </c>
      <c r="B5" s="18">
        <f>SUM('Inventory Costs'!H2:H11)</f>
        <v/>
      </c>
      <c r="C5" s="13" t="inlineStr"/>
    </row>
    <row r="6">
      <c r="A6" s="15" t="inlineStr">
        <is>
          <t>Total Revenue</t>
        </is>
      </c>
      <c r="B6" s="19">
        <f>SUM('Inventory Costs'!T2:T11)</f>
        <v/>
      </c>
      <c r="C6" s="9">
        <f>IF(B5&gt;10000,"On Track","Below Target")</f>
        <v/>
      </c>
    </row>
    <row r="7">
      <c r="A7" s="17" t="inlineStr">
        <is>
          <t>Total Landed Cost</t>
        </is>
      </c>
      <c r="B7" s="18">
        <f>SUM('Inventory Costs'!N2:N11)</f>
        <v/>
      </c>
      <c r="C7" s="13" t="inlineStr"/>
    </row>
    <row r="8">
      <c r="A8" s="15" t="inlineStr">
        <is>
          <t>Total Amazon Fees</t>
        </is>
      </c>
      <c r="B8" s="19">
        <f>SUM('Inventory Costs'!U2:U11)</f>
        <v/>
      </c>
      <c r="C8" s="9">
        <f>IF(B7&lt;B5*0.3,"Fees OK","High Fees")</f>
        <v/>
      </c>
    </row>
    <row r="9">
      <c r="A9" s="17" t="inlineStr">
        <is>
          <t>Total Gross Profit</t>
        </is>
      </c>
      <c r="B9" s="20">
        <f>SUM('Inventory Costs'!V2:V11)</f>
        <v/>
      </c>
      <c r="C9" s="13">
        <f>IF(B8&gt;0,"Profitable","Loss")</f>
        <v/>
      </c>
    </row>
    <row r="10">
      <c r="A10" s="15" t="inlineStr">
        <is>
          <t>Average Gross Margin %</t>
        </is>
      </c>
      <c r="B10" s="16">
        <f>IFERROR(AVERAGE('Inventory Costs'!W2:W11),0)</f>
        <v/>
      </c>
      <c r="C10" s="9">
        <f>IF(B9&gt;0.2,"Healthy","Low Margin")</f>
        <v/>
      </c>
    </row>
    <row r="11">
      <c r="A11" s="17" t="inlineStr">
        <is>
          <t>Number of SKUs</t>
        </is>
      </c>
      <c r="B11" s="21">
        <f>COUNTA('Inventory Costs'!B2:B11)</f>
        <v/>
      </c>
      <c r="C11" s="13" t="inlineStr"/>
    </row>
    <row r="12">
      <c r="A12" s="15" t="inlineStr">
        <is>
          <t>SKUs Low Stock</t>
        </is>
      </c>
      <c r="B12" s="16">
        <f>COUNTIF('Inventory Costs'!X2:X11,"Low Stock")</f>
        <v/>
      </c>
      <c r="C12" s="9">
        <f>IF(B11&gt;2,"Action Needed","OK")</f>
        <v/>
      </c>
    </row>
    <row r="13">
      <c r="A13" s="17" t="inlineStr">
        <is>
          <t>Out of Stock SKUs</t>
        </is>
      </c>
      <c r="B13" s="21">
        <f>COUNTIF('Inventory Costs'!X2:X11,"Out of Stock")</f>
        <v/>
      </c>
      <c r="C13" s="13">
        <f>IF(B12&gt;0,"Restock!","OK")</f>
        <v/>
      </c>
    </row>
    <row r="14">
      <c r="A14" s="15" t="inlineStr">
        <is>
          <t>Reorder Needed</t>
        </is>
      </c>
      <c r="B14" s="16">
        <f>COUNTIF('Inventory Costs'!Z2:Z11,"Reorder")</f>
        <v/>
      </c>
      <c r="C14" s="9">
        <f>IF(B13&gt;2,"Urgent","OK")</f>
        <v/>
      </c>
    </row>
    <row r="15"/>
    <row r="16">
      <c r="A16" s="22" t="inlineStr">
        <is>
          <t>Category Revenue Breakdown</t>
        </is>
      </c>
      <c r="B16" s="1" t="inlineStr">
        <is>
          <t>Revenue</t>
        </is>
      </c>
      <c r="C16" s="1" t="inlineStr">
        <is>
          <t>Gross Profit</t>
        </is>
      </c>
    </row>
    <row r="17">
      <c r="A17" s="23" t="inlineStr">
        <is>
          <t>Electronics</t>
        </is>
      </c>
      <c r="B17" s="24">
        <f>SUMIF('Inventory Costs'!D2:D11,"Electronics",'Inventory Costs'!T2:T11)</f>
        <v/>
      </c>
      <c r="C17" s="24">
        <f>SUMIF('Inventory Costs'!D2:D11,"Electronics",'Inventory Costs'!V2:V11)</f>
        <v/>
      </c>
    </row>
    <row r="18">
      <c r="A18" s="25" t="inlineStr">
        <is>
          <t>Kitchen</t>
        </is>
      </c>
      <c r="B18" s="26">
        <f>SUMIF('Inventory Costs'!D2:D11,"Kitchen",'Inventory Costs'!T2:T11)</f>
        <v/>
      </c>
      <c r="C18" s="26">
        <f>SUMIF('Inventory Costs'!D2:D11,"Kitchen",'Inventory Costs'!V2:V11)</f>
        <v/>
      </c>
    </row>
    <row r="19">
      <c r="A19" s="23" t="inlineStr">
        <is>
          <t>Office</t>
        </is>
      </c>
      <c r="B19" s="24">
        <f>SUMIF('Inventory Costs'!D2:D11,"Office",'Inventory Costs'!T2:T11)</f>
        <v/>
      </c>
      <c r="C19" s="24">
        <f>SUMIF('Inventory Costs'!D2:D11,"Office",'Inventory Costs'!V2:V11)</f>
        <v/>
      </c>
    </row>
    <row r="20">
      <c r="A20" s="25" t="inlineStr">
        <is>
          <t>Sports</t>
        </is>
      </c>
      <c r="B20" s="26">
        <f>SUMIF('Inventory Costs'!D2:D11,"Sports",'Inventory Costs'!T2:T11)</f>
        <v/>
      </c>
      <c r="C20" s="26">
        <f>SUMIF('Inventory Costs'!D2:D11,"Sports",'Inventory Costs'!V2:V11)</f>
        <v/>
      </c>
    </row>
    <row r="21">
      <c r="A21" s="23" t="inlineStr">
        <is>
          <t>Pet Supplies</t>
        </is>
      </c>
      <c r="B21" s="24">
        <f>SUMIF('Inventory Costs'!D2:D11,"Pet Supplies",'Inventory Costs'!T2:T11)</f>
        <v/>
      </c>
      <c r="C21" s="24">
        <f>SUMIF('Inventory Costs'!D2:D11,"Pet Supplies",'Inventory Costs'!V2:V11)</f>
        <v/>
      </c>
    </row>
    <row r="22"/>
    <row r="23"/>
    <row r="24"/>
    <row r="25"/>
    <row r="26"/>
    <row r="27"/>
    <row r="28">
      <c r="E28" s="27" t="inlineStr">
        <is>
          <t>SKU</t>
        </is>
      </c>
      <c r="F28" s="27" t="inlineStr">
        <is>
          <t>Revenue</t>
        </is>
      </c>
      <c r="G28" s="27" t="inlineStr">
        <is>
          <t>Gross Profit</t>
        </is>
      </c>
    </row>
    <row r="29">
      <c r="E29" s="28" t="inlineStr">
        <is>
          <t>WE001</t>
        </is>
      </c>
      <c r="F29" s="29">
        <f>'Inventory Costs'!T2</f>
        <v/>
      </c>
      <c r="G29" s="29">
        <f>'Inventory Costs'!V2</f>
        <v/>
      </c>
    </row>
    <row r="30">
      <c r="E30" s="28" t="inlineStr">
        <is>
          <t>WB002</t>
        </is>
      </c>
      <c r="F30" s="29">
        <f>'Inventory Costs'!T3</f>
        <v/>
      </c>
      <c r="G30" s="29">
        <f>'Inventory Costs'!V3</f>
        <v/>
      </c>
    </row>
    <row r="31">
      <c r="E31" s="28" t="inlineStr">
        <is>
          <t>DO003</t>
        </is>
      </c>
      <c r="F31" s="29">
        <f>'Inventory Costs'!T4</f>
        <v/>
      </c>
      <c r="G31" s="29">
        <f>'Inventory Costs'!V4</f>
        <v/>
      </c>
    </row>
    <row r="32">
      <c r="E32" s="28" t="inlineStr">
        <is>
          <t>PS004</t>
        </is>
      </c>
      <c r="F32" s="29">
        <f>'Inventory Costs'!T5</f>
        <v/>
      </c>
      <c r="G32" s="29">
        <f>'Inventory Costs'!V5</f>
        <v/>
      </c>
    </row>
    <row r="33">
      <c r="E33" s="28" t="inlineStr">
        <is>
          <t>DT005</t>
        </is>
      </c>
      <c r="F33" s="29">
        <f>'Inventory Costs'!T6</f>
        <v/>
      </c>
      <c r="G33" s="29">
        <f>'Inventory Costs'!V6</f>
        <v/>
      </c>
    </row>
    <row r="34">
      <c r="E34" s="28" t="inlineStr">
        <is>
          <t>PC006</t>
        </is>
      </c>
      <c r="F34" s="29">
        <f>'Inventory Costs'!T7</f>
        <v/>
      </c>
      <c r="G34" s="29">
        <f>'Inventory Costs'!V7</f>
        <v/>
      </c>
    </row>
    <row r="35">
      <c r="E35" s="28" t="inlineStr">
        <is>
          <t>YM007</t>
        </is>
      </c>
      <c r="F35" s="29">
        <f>'Inventory Costs'!T8</f>
        <v/>
      </c>
      <c r="G35" s="29">
        <f>'Inventory Costs'!V8</f>
        <v/>
      </c>
    </row>
    <row r="36">
      <c r="E36" s="28" t="inlineStr">
        <is>
          <t>KN008</t>
        </is>
      </c>
      <c r="F36" s="29">
        <f>'Inventory Costs'!T9</f>
        <v/>
      </c>
      <c r="G36" s="29">
        <f>'Inventory Costs'!V9</f>
        <v/>
      </c>
    </row>
    <row r="37">
      <c r="E37" s="28" t="inlineStr">
        <is>
          <t>LL009</t>
        </is>
      </c>
      <c r="F37" s="29">
        <f>'Inventory Costs'!T10</f>
        <v/>
      </c>
      <c r="G37" s="29">
        <f>'Inventory Costs'!V10</f>
        <v/>
      </c>
    </row>
    <row r="38">
      <c r="E38" s="28" t="inlineStr">
        <is>
          <t>NB010</t>
        </is>
      </c>
      <c r="F38" s="29">
        <f>'Inventory Costs'!T11</f>
        <v/>
      </c>
      <c r="G38" s="29">
        <f>'Inventory Costs'!V11</f>
        <v/>
      </c>
    </row>
    <row r="39"/>
    <row r="40"/>
    <row r="41"/>
    <row r="42">
      <c r="E42" s="27" t="inlineStr">
        <is>
          <t>Month</t>
        </is>
      </c>
      <c r="F42" s="27" t="inlineStr">
        <is>
          <t>Units Sold</t>
        </is>
      </c>
    </row>
    <row r="43">
      <c r="E43" s="28" t="inlineStr">
        <is>
          <t>Jan 2026</t>
        </is>
      </c>
      <c r="F43" s="30">
        <f>SUMPRODUCT((MONTH('Inventory Costs'!A2:A11)=1)*('Inventory Costs'!H2:H11))</f>
        <v/>
      </c>
    </row>
    <row r="44">
      <c r="E44" s="28" t="inlineStr">
        <is>
          <t>Feb 2026</t>
        </is>
      </c>
      <c r="F44" s="30">
        <f>SUMPRODUCT((MONTH('Inventory Costs'!A2:A11)=2)*('Inventory Costs'!H2:H11))</f>
        <v/>
      </c>
    </row>
    <row r="45">
      <c r="E45" s="28" t="inlineStr">
        <is>
          <t>Mar 2026</t>
        </is>
      </c>
      <c r="F45" s="30">
        <f>SUMPRODUCT((MONTH('Inventory Costs'!A2:A11)=3)*('Inventory Costs'!H2:H11))</f>
        <v/>
      </c>
    </row>
  </sheetData>
  <conditionalFormatting sqref="C4:C14">
    <cfRule type="expression" priority="1" dxfId="3" stopIfTrue="0">
      <formula>OR(C4="On Track",C4="Fees OK",C4="Profitable",C4="Healthy",C4="OK")</formula>
    </cfRule>
    <cfRule type="expression" priority="2" dxfId="4" stopIfTrue="0">
      <formula>OR(C4="Loss",C4="High Fees",C4="Low Margin",C4="Action Needed",C4="Restock!",C4="Urgent")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 ht="30" customHeight="1">
      <c r="A1" s="31" t="inlineStr">
        <is>
          <t>Amazon FBA Inventory Cost Workbook — User Guide</t>
        </is>
      </c>
    </row>
    <row r="2"/>
    <row r="3" ht="22" customHeight="1">
      <c r="A3" s="32" t="inlineStr">
        <is>
          <t>Sheet Descriptions</t>
        </is>
      </c>
      <c r="B3" s="33" t="n"/>
    </row>
    <row r="4" ht="48" customHeight="1">
      <c r="A4" s="34" t="inlineStr">
        <is>
          <t>Inventory Costs</t>
        </is>
      </c>
      <c r="B4" s="35" t="inlineStr">
        <is>
          <t>Main data entry sheet. Enter one row per SKU/shipment. Yellow-shaded cells are input fields. Calculated columns (Ending Inventory, Landed Cost, Revenue, Fees, Profit, Margin, Status) update automatically.</t>
        </is>
      </c>
    </row>
    <row r="5" ht="48" customHeight="1">
      <c r="A5" s="34" t="inlineStr">
        <is>
          <t>FBA Cost Summary</t>
        </is>
      </c>
      <c r="B5" s="35" t="inlineStr">
        <is>
          <t>Dashboard summarizing total revenue, costs, fees, profit, and margin. Includes category breakdown and three charts: Revenue vs. Profit by SKU, Revenue share by category (pie), and units sold by month (line).</t>
        </is>
      </c>
    </row>
    <row r="6" ht="48" customHeight="1">
      <c r="A6" s="34" t="inlineStr">
        <is>
          <t>Instructions</t>
        </is>
      </c>
      <c r="B6" s="35" t="inlineStr">
        <is>
          <t>This sheet. Definitions, assumptions, and guidance for using the workbook.</t>
        </is>
      </c>
    </row>
    <row r="7"/>
    <row r="8" ht="22" customHeight="1">
      <c r="A8" s="32" t="inlineStr">
        <is>
          <t>Column Definitions</t>
        </is>
      </c>
      <c r="B8" s="33" t="n"/>
    </row>
    <row r="9" ht="48" customHeight="1">
      <c r="A9" s="34" t="inlineStr">
        <is>
          <t>Date Received</t>
        </is>
      </c>
      <c r="B9" s="35" t="inlineStr">
        <is>
          <t>Date the inventory shipment arrived at the Amazon FBA warehouse. Format: MM/DD/YYYY.</t>
        </is>
      </c>
    </row>
    <row r="10" ht="48" customHeight="1">
      <c r="A10" s="34" t="inlineStr">
        <is>
          <t>SKU</t>
        </is>
      </c>
      <c r="B10" s="35" t="inlineStr">
        <is>
          <t>Your unique Stock Keeping Unit identifier for the product.</t>
        </is>
      </c>
    </row>
    <row r="11" ht="48" customHeight="1">
      <c r="A11" s="34" t="inlineStr">
        <is>
          <t>ASIN</t>
        </is>
      </c>
      <c r="B11" s="35" t="inlineStr">
        <is>
          <t>Amazon Standard Identification Number assigned by Amazon to each product listing.</t>
        </is>
      </c>
    </row>
    <row r="12" ht="48" customHeight="1">
      <c r="A12" s="34" t="inlineStr">
        <is>
          <t>Units Received</t>
        </is>
      </c>
      <c r="B12" s="35" t="inlineStr">
        <is>
          <t>Number of units in this shipment sent to FBA.</t>
        </is>
      </c>
    </row>
    <row r="13" ht="48" customHeight="1">
      <c r="A13" s="34" t="inlineStr">
        <is>
          <t>Units Sold</t>
        </is>
      </c>
      <c r="B13" s="35" t="inlineStr">
        <is>
          <t>Total units sold during the period for this SKU.</t>
        </is>
      </c>
    </row>
    <row r="14" ht="48" customHeight="1">
      <c r="A14" s="34" t="inlineStr">
        <is>
          <t>Beginning Inventory</t>
        </is>
      </c>
      <c r="B14" s="35" t="inlineStr">
        <is>
          <t>Units on hand before this shipment was added.</t>
        </is>
      </c>
    </row>
    <row r="15" ht="48" customHeight="1">
      <c r="A15" s="34" t="inlineStr">
        <is>
          <t>Ending Inventory</t>
        </is>
      </c>
      <c r="B15" s="35" t="inlineStr">
        <is>
          <t>Calculated: Beginning Inventory + Units Received - Units Sold.</t>
        </is>
      </c>
    </row>
    <row r="16" ht="48" customHeight="1">
      <c r="A16" s="34" t="inlineStr">
        <is>
          <t>Unit Purchase Cost</t>
        </is>
      </c>
      <c r="B16" s="35" t="inlineStr">
        <is>
          <t>Your wholesale/manufacturing cost per unit in USD.</t>
        </is>
      </c>
    </row>
    <row r="17" ht="48" customHeight="1">
      <c r="A17" s="34" t="inlineStr">
        <is>
          <t>Inbound Shipping</t>
        </is>
      </c>
      <c r="B17" s="35" t="inlineStr">
        <is>
          <t>Total freight/shipping cost to send this batch to Amazon FBA in USD.</t>
        </is>
      </c>
    </row>
    <row r="18" ht="48" customHeight="1">
      <c r="A18" s="34" t="inlineStr">
        <is>
          <t>Customs/Duties</t>
        </is>
      </c>
      <c r="B18" s="35" t="inlineStr">
        <is>
          <t>Import duties, customs fees, or tariffs paid on this shipment in USD.</t>
        </is>
      </c>
    </row>
    <row r="19" ht="48" customHeight="1">
      <c r="A19" s="34" t="inlineStr">
        <is>
          <t>Total Landed Cost</t>
        </is>
      </c>
      <c r="B19" s="35" t="inlineStr">
        <is>
          <t>Calculated: (Units Received × Unit Cost) + Inbound Shipping + Customs/Duties.</t>
        </is>
      </c>
    </row>
    <row r="20" ht="48" customHeight="1">
      <c r="A20" s="34" t="inlineStr">
        <is>
          <t>Amazon Referral Fee %</t>
        </is>
      </c>
      <c r="B20" s="35" t="inlineStr">
        <is>
          <t>Amazon's category-based referral fee percentage (e.g., 8% for Electronics, 15% for most categories). Enter as a decimal: 0.15 = 15%.</t>
        </is>
      </c>
    </row>
    <row r="21" ht="48" customHeight="1">
      <c r="A21" s="34" t="inlineStr">
        <is>
          <t>FBA Fulfillment Fee</t>
        </is>
      </c>
      <c r="B21" s="35" t="inlineStr">
        <is>
          <t>Amazon's per-unit pick, pack, and ship fee based on item size/weight tier (USD).</t>
        </is>
      </c>
    </row>
    <row r="22" ht="48" customHeight="1">
      <c r="A22" s="34" t="inlineStr">
        <is>
          <t>Monthly Storage Fee</t>
        </is>
      </c>
      <c r="B22" s="35" t="inlineStr">
        <is>
          <t>Amazon FBA monthly inventory storage fee for the SKU (USD).</t>
        </is>
      </c>
    </row>
    <row r="23" ht="48" customHeight="1">
      <c r="A23" s="34" t="inlineStr">
        <is>
          <t>Return Rate %</t>
        </is>
      </c>
      <c r="B23" s="35" t="inlineStr">
        <is>
          <t>Estimated percentage of units returned by customers. Used for planning only.</t>
        </is>
      </c>
    </row>
    <row r="24" ht="48" customHeight="1">
      <c r="A24" s="34" t="inlineStr">
        <is>
          <t>Unit Selling Price</t>
        </is>
      </c>
      <c r="B24" s="35" t="inlineStr">
        <is>
          <t>Your Amazon listing price per unit in USD.</t>
        </is>
      </c>
    </row>
    <row r="25" ht="48" customHeight="1">
      <c r="A25" s="34" t="inlineStr">
        <is>
          <t>Revenue</t>
        </is>
      </c>
      <c r="B25" s="35" t="inlineStr">
        <is>
          <t>Calculated: Units Sold × Unit Selling Price.</t>
        </is>
      </c>
    </row>
    <row r="26" ht="48" customHeight="1">
      <c r="A26" s="34" t="inlineStr">
        <is>
          <t>Amazon Fees</t>
        </is>
      </c>
      <c r="B26" s="35" t="inlineStr">
        <is>
          <t>Calculated: (Units Sold × Selling Price × Referral %) + (Units Sold × FBA Fee) + Storage Fee.</t>
        </is>
      </c>
    </row>
    <row r="27" ht="48" customHeight="1">
      <c r="A27" s="34" t="inlineStr">
        <is>
          <t>Gross Profit</t>
        </is>
      </c>
      <c r="B27" s="35" t="inlineStr">
        <is>
          <t>Calculated: Revenue - Total Landed Cost - Amazon Fees.</t>
        </is>
      </c>
    </row>
    <row r="28" ht="48" customHeight="1">
      <c r="A28" s="34" t="inlineStr">
        <is>
          <t>Gross Margin %</t>
        </is>
      </c>
      <c r="B28" s="35" t="inlineStr">
        <is>
          <t>Calculated: Gross Profit ÷ Revenue. Target 20%+ for healthy FBA margins.</t>
        </is>
      </c>
    </row>
    <row r="29" ht="48" customHeight="1">
      <c r="A29" s="34" t="inlineStr">
        <is>
          <t>Inventory Status</t>
        </is>
      </c>
      <c r="B29" s="35" t="inlineStr">
        <is>
          <t>Calculated: "In Stock" if Ending Inventory ≥ Reorder Point; "Low Stock" if below; "Out of Stock" if zero or negative.</t>
        </is>
      </c>
    </row>
    <row r="30" ht="48" customHeight="1">
      <c r="A30" s="34" t="inlineStr">
        <is>
          <t>Reorder Point</t>
        </is>
      </c>
      <c r="B30" s="35" t="inlineStr">
        <is>
          <t>Minimum units before you should place a new purchase order. Enter based on your lead time and daily sales velocity.</t>
        </is>
      </c>
    </row>
    <row r="31" ht="48" customHeight="1">
      <c r="A31" s="34" t="inlineStr">
        <is>
          <t>Reorder Flag</t>
        </is>
      </c>
      <c r="B31" s="35" t="inlineStr">
        <is>
          <t>"Reorder" if Ending Inventory ≤ Reorder Point; "OK" otherwise.</t>
        </is>
      </c>
    </row>
    <row r="32"/>
    <row r="33" ht="22" customHeight="1">
      <c r="A33" s="32" t="inlineStr">
        <is>
          <t>Amazon U.S. Marketplace Assumptions</t>
        </is>
      </c>
      <c r="B33" s="33" t="n"/>
    </row>
    <row r="34" ht="48" customHeight="1">
      <c r="A34" s="34" t="inlineStr">
        <is>
          <t>Marketplace</t>
        </is>
      </c>
      <c r="B34" s="35" t="inlineStr">
        <is>
          <t>United States — amazon.com. All fees and currency in USD ($).</t>
        </is>
      </c>
    </row>
    <row r="35" ht="48" customHeight="1">
      <c r="A35" s="34" t="inlineStr">
        <is>
          <t>Referral Fees</t>
        </is>
      </c>
      <c r="B35" s="35" t="inlineStr">
        <is>
          <t>Typical U.S. rates: Electronics 8%, most other categories 15%. Verify current rates at sellercentral.amazon.com.</t>
        </is>
      </c>
    </row>
    <row r="36" ht="48" customHeight="1">
      <c r="A36" s="34" t="inlineStr">
        <is>
          <t>FBA Fee Tiers</t>
        </is>
      </c>
      <c r="B36" s="35" t="inlineStr">
        <is>
          <t>Fees vary by item dimensions and weight. Standard small: ~$3.22; Standard large: ~$4.15+. Update column P with the fee from your FBA calculator.</t>
        </is>
      </c>
    </row>
    <row r="37" ht="48" customHeight="1">
      <c r="A37" s="34" t="inlineStr">
        <is>
          <t>Storage Fees</t>
        </is>
      </c>
      <c r="B37" s="35" t="inlineStr">
        <is>
          <t>Jan–Sep: ~$0.87/cubic foot/month; Oct–Dec: ~$2.40/cubic foot/month (peak season surcharge applies).</t>
        </is>
      </c>
    </row>
    <row r="38" ht="48" customHeight="1">
      <c r="A38" s="34" t="inlineStr">
        <is>
          <t>Dates</t>
        </is>
      </c>
      <c r="B38" s="35" t="inlineStr">
        <is>
          <t>All dates must be entered in MM/DD/YYYY format (U.S. standard).</t>
        </is>
      </c>
    </row>
    <row r="39" ht="48" customHeight="1">
      <c r="A39" s="34" t="inlineStr">
        <is>
          <t>Sales Tax</t>
        </is>
      </c>
      <c r="B39" s="35" t="inlineStr">
        <is>
          <t>Amazon collects and remits sales tax in all U.S. states (Marketplace Facilitator laws). No sales tax column needed here.</t>
        </is>
      </c>
    </row>
    <row r="40"/>
    <row r="41" ht="22" customHeight="1">
      <c r="A41" s="32" t="inlineStr">
        <is>
          <t>Tips &amp; Best Practices</t>
        </is>
      </c>
      <c r="B41" s="33" t="n"/>
    </row>
    <row r="42" ht="48" customHeight="1">
      <c r="A42" s="34" t="inlineStr">
        <is>
          <t>Update Regularly</t>
        </is>
      </c>
      <c r="B42" s="35" t="inlineStr">
        <is>
          <t>Refresh Units Sold and storage fees monthly to keep profit calculations accurate.</t>
        </is>
      </c>
    </row>
    <row r="43" ht="48" customHeight="1">
      <c r="A43" s="34" t="inlineStr">
        <is>
          <t>Reorder Points</t>
        </is>
      </c>
      <c r="B43" s="35" t="inlineStr">
        <is>
          <t>Set Reorder Point (column Y) equal to your average daily sales × supplier lead time in days, plus safety stock.</t>
        </is>
      </c>
    </row>
    <row r="44" ht="48" customHeight="1">
      <c r="A44" s="34" t="inlineStr">
        <is>
          <t>Negative Margin</t>
        </is>
      </c>
      <c r="B44" s="35" t="inlineStr">
        <is>
          <t>If Gross Margin % is negative, review your purchase cost, referral fee tier, or selling price — common cause is underpricing or excessive storage fees.</t>
        </is>
      </c>
    </row>
    <row r="45" ht="48" customHeight="1">
      <c r="A45" s="34" t="inlineStr">
        <is>
          <t>FBA Fee Updates</t>
        </is>
      </c>
      <c r="B45" s="35" t="inlineStr">
        <is>
          <t>Amazon updates FBA fees annually (typically February). Check Seller Central and update column P at least once per year.</t>
        </is>
      </c>
    </row>
    <row r="46" ht="48" customHeight="1">
      <c r="A46" s="34" t="inlineStr">
        <is>
          <t>Color Coding</t>
        </is>
      </c>
      <c r="B46" s="35" t="inlineStr">
        <is>
          <t>Yellow = input cells. Green = profitable rows. Red = loss or out-of-stock. Yellow-orange = low stock warning.</t>
        </is>
      </c>
    </row>
  </sheetData>
  <mergeCells count="5">
    <mergeCell ref="A1:B1"/>
    <mergeCell ref="A3:B3"/>
    <mergeCell ref="A8:B8"/>
    <mergeCell ref="A33:B33"/>
    <mergeCell ref="A41:B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2026-06-19T06:40:11Z</dcterms:created>
  <dcterms:modified xmlns:dcterms="http://purl.org/dc/terms/" xmlns:xsi="http://www.w3.org/2001/XMLSchema-instance" xsi:type="dcterms:W3CDTF">2026-06-19T06:40:11Z</dcterms:modified>
</cp:coreProperties>
</file>