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4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ccounts" sheetId="1" state="visible" r:id="rId1"/>
    <sheet xmlns:r="http://schemas.openxmlformats.org/officeDocument/2006/relationships" name="Contribution Log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Instruction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MM/DD/YYYY"/>
    <numFmt numFmtId="165" formatCode="&quot;$&quot;#,##0.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b val="1"/>
      <sz val="10"/>
    </font>
    <font>
      <name val="Calibri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6" fontId="0" fillId="4" borderId="1" applyAlignment="1" pivotButton="0" quotePrefix="0" xfId="0">
      <alignment horizontal="center" vertical="center" wrapText="1"/>
    </xf>
    <xf numFmtId="166" fontId="0" fillId="3" borderId="1" applyAlignment="1" pivotButton="0" quotePrefix="0" xfId="0">
      <alignment horizontal="center" vertical="center" wrapText="1"/>
    </xf>
    <xf numFmtId="1" fontId="0" fillId="4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 wrapText="1"/>
    </xf>
    <xf numFmtId="166" fontId="0" fillId="5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3" fillId="4" borderId="1" pivotButton="0" quotePrefix="0" xfId="0"/>
    <xf numFmtId="0" fontId="3" fillId="6" borderId="1" applyAlignment="1" pivotButton="0" quotePrefix="0" xfId="0">
      <alignment horizontal="left" vertical="center"/>
    </xf>
    <xf numFmtId="165" fontId="3" fillId="4" borderId="1" pivotButton="0" quotePrefix="0" xfId="0"/>
    <xf numFmtId="166" fontId="3" fillId="4" borderId="1" pivotButton="0" quotePrefix="0" xfId="0"/>
    <xf numFmtId="0" fontId="0" fillId="3" borderId="1" applyAlignment="1" pivotButton="0" quotePrefix="0" xfId="0">
      <alignment horizontal="center" vertical="center" wrapText="1"/>
    </xf>
    <xf numFmtId="0" fontId="0" fillId="4" borderId="1" pivotButton="0" quotePrefix="0" xfId="0"/>
    <xf numFmtId="0" fontId="3" fillId="6" borderId="1" applyAlignment="1" pivotButton="0" quotePrefix="0" xfId="0">
      <alignment horizontal="center" vertical="center" wrapText="1"/>
    </xf>
    <xf numFmtId="0" fontId="2" fillId="6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/>
    </xf>
    <xf numFmtId="1" fontId="3" fillId="4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165" fontId="0" fillId="0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left" vertical="center"/>
    </xf>
    <xf numFmtId="165" fontId="3" fillId="5" borderId="1" applyAlignment="1" pivotButton="0" quotePrefix="0" xfId="0">
      <alignment horizontal="center" vertical="center" wrapText="1"/>
    </xf>
    <xf numFmtId="165" fontId="3" fillId="4" borderId="1" applyAlignment="1" pivotButton="0" quotePrefix="0" xfId="0">
      <alignment horizontal="center" vertical="center" wrapText="1"/>
    </xf>
    <xf numFmtId="166" fontId="3" fillId="4" borderId="1" applyAlignment="1" pivotButton="0" quotePrefix="0" xfId="0">
      <alignment horizontal="center" vertical="center" wrapText="1"/>
    </xf>
    <xf numFmtId="1" fontId="3" fillId="5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top" wrapText="1"/>
    </xf>
    <xf numFmtId="0" fontId="4" fillId="4" borderId="1" applyAlignment="1" pivotButton="0" quotePrefix="0" xfId="0">
      <alignment horizontal="left" vertical="top" wrapText="1"/>
    </xf>
    <xf numFmtId="0" fontId="3" fillId="5" borderId="1" applyAlignment="1" pivotButton="0" quotePrefix="0" xfId="0">
      <alignment horizontal="left" vertical="top" wrapText="1"/>
    </xf>
    <xf numFmtId="0" fontId="4" fillId="5" borderId="1" applyAlignment="1" pivotButton="0" quotePrefix="0" xfId="0">
      <alignment horizontal="left" vertical="top" wrapText="1"/>
    </xf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Current Balance vs Target Balance by Beneficiary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'Dashboard'!E3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'Dashboard'!$D$4:$D$12</f>
            </numRef>
          </cat>
          <val>
            <numRef>
              <f>'Dashboard'!$E$4:$E$12</f>
            </numRef>
          </val>
        </ser>
        <ser>
          <idx val="1"/>
          <order val="1"/>
          <tx>
            <strRef>
              <f>'Dashboard'!F3</f>
            </strRef>
          </tx>
          <spPr>
            <a:solidFill xmlns:a="http://schemas.openxmlformats.org/drawingml/2006/main">
              <a:srgbClr val="FFFBEB"/>
            </a:solidFill>
            <a:ln xmlns:a="http://schemas.openxmlformats.org/drawingml/2006/main">
              <a:solidFill>
                <a:srgbClr val="14B8A6"/>
              </a:solidFill>
              <a:prstDash val="solid"/>
            </a:ln>
          </spPr>
          <cat>
            <numRef>
              <f>'Dashboard'!$D$4:$D$12</f>
            </numRef>
          </cat>
          <val>
            <numRef>
              <f>'Dashboard'!$F$4:$F$12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Beneficiary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Amount (USD)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Current Balance Distribution by Beneficiary</a:t>
            </a:r>
          </a:p>
        </rich>
      </tx>
    </title>
    <plotArea>
      <pieChart>
        <varyColors val="1"/>
        <ser>
          <idx val="0"/>
          <order val="0"/>
          <tx>
            <strRef>
              <f>'Dashboard'!E3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'Dashboard'!$D$4:$D$12</f>
            </numRef>
          </cat>
          <val>
            <numRef>
              <f>'Dashboard'!$E$4:$E$12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14</row>
      <rowOff>0</rowOff>
    </from>
    <ext cx="792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33</row>
      <rowOff>0</rowOff>
    </from>
    <ext cx="576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2" customWidth="1" min="1" max="1"/>
    <col width="18" customWidth="1" min="2" max="2"/>
    <col width="12" customWidth="1" min="3" max="3"/>
    <col width="20" customWidth="1" min="4" max="4"/>
    <col width="18" customWidth="1" min="5" max="5"/>
    <col width="12" customWidth="1" min="6" max="6"/>
    <col width="12" customWidth="1" min="7" max="7"/>
    <col width="15" customWidth="1" min="8" max="8"/>
    <col width="18" customWidth="1" min="9" max="9"/>
    <col width="16" customWidth="1" min="10" max="10"/>
    <col width="16" customWidth="1" min="11" max="11"/>
    <col width="16" customWidth="1" min="12" max="12"/>
    <col width="8" customWidth="1" min="13" max="13"/>
    <col width="14" customWidth="1" min="14" max="14"/>
    <col width="18" customWidth="1" min="15" max="15"/>
    <col width="18" customWidth="1" min="16" max="16"/>
    <col width="18" customWidth="1" min="17" max="17"/>
    <col width="16" customWidth="1" min="18" max="18"/>
  </cols>
  <sheetData>
    <row r="1">
      <c r="A1" s="1" t="inlineStr">
        <is>
          <t>529 College Savings Plan Tracker - Account Overview</t>
        </is>
      </c>
    </row>
    <row r="2"/>
    <row r="3">
      <c r="A3" s="2" t="inlineStr">
        <is>
          <t>Account ID</t>
        </is>
      </c>
      <c r="B3" s="2" t="inlineStr">
        <is>
          <t>Beneficiary Name</t>
        </is>
      </c>
      <c r="C3" s="2" t="inlineStr">
        <is>
          <t>Relationship</t>
        </is>
      </c>
      <c r="D3" s="2" t="inlineStr">
        <is>
          <t>State 529 Plan</t>
        </is>
      </c>
      <c r="E3" s="2" t="inlineStr">
        <is>
          <t>Account Owner</t>
        </is>
      </c>
      <c r="F3" s="2" t="inlineStr">
        <is>
          <t>Birth Date</t>
        </is>
      </c>
      <c r="G3" s="2" t="inlineStr">
        <is>
          <t>Date Opened</t>
        </is>
      </c>
      <c r="H3" s="2" t="inlineStr">
        <is>
          <t>Current Balance</t>
        </is>
      </c>
      <c r="I3" s="2" t="inlineStr">
        <is>
          <t>Annual Contribution Goal</t>
        </is>
      </c>
      <c r="J3" s="2" t="inlineStr">
        <is>
          <t>YTD Contributions</t>
        </is>
      </c>
      <c r="K3" s="2" t="inlineStr">
        <is>
          <t>Contribution % of Goal</t>
        </is>
      </c>
      <c r="L3" s="2" t="inlineStr">
        <is>
          <t>Assumed Annual Return %</t>
        </is>
      </c>
      <c r="M3" s="2" t="inlineStr">
        <is>
          <t>Age</t>
        </is>
      </c>
      <c r="N3" s="2" t="inlineStr">
        <is>
          <t>Years Until College</t>
        </is>
      </c>
      <c r="O3" s="2" t="inlineStr">
        <is>
          <t>Target Balance at College</t>
        </is>
      </c>
      <c r="P3" s="2" t="inlineStr">
        <is>
          <t>Projected Balance at College</t>
        </is>
      </c>
      <c r="Q3" s="2" t="inlineStr">
        <is>
          <t>Projected Surplus/Shortfall</t>
        </is>
      </c>
      <c r="R3" s="2" t="inlineStr">
        <is>
          <t>Status</t>
        </is>
      </c>
    </row>
    <row r="4">
      <c r="A4" s="3" t="inlineStr">
        <is>
          <t>ACC-001</t>
        </is>
      </c>
      <c r="B4" s="4" t="inlineStr">
        <is>
          <t>Emma Johnson</t>
        </is>
      </c>
      <c r="C4" s="4" t="inlineStr">
        <is>
          <t>Daughter</t>
        </is>
      </c>
      <c r="D4" s="4" t="inlineStr">
        <is>
          <t>Utah my529</t>
        </is>
      </c>
      <c r="E4" s="4" t="inlineStr">
        <is>
          <t>Michael Johnson</t>
        </is>
      </c>
      <c r="F4" s="5" t="inlineStr">
        <is>
          <t>08/12/2013</t>
        </is>
      </c>
      <c r="G4" s="5" t="inlineStr">
        <is>
          <t>03/15/2020</t>
        </is>
      </c>
      <c r="H4" s="6" t="n">
        <v>18500</v>
      </c>
      <c r="I4" s="6" t="n">
        <v>6000</v>
      </c>
      <c r="J4" s="6" t="n">
        <v>4200</v>
      </c>
      <c r="K4" s="7">
        <f>IFERROR(J4/I4,0)</f>
        <v/>
      </c>
      <c r="L4" s="8" t="n">
        <v>0.065</v>
      </c>
      <c r="M4" s="9">
        <f>DATEDIF(F4,TODAY(),"Y")</f>
        <v/>
      </c>
      <c r="N4" s="9">
        <f>MAX(0,18-M4)</f>
        <v/>
      </c>
      <c r="O4" s="6" t="n">
        <v>100000</v>
      </c>
      <c r="P4" s="10">
        <f>H4*(1+L4)^N4</f>
        <v/>
      </c>
      <c r="Q4" s="10">
        <f>P4-O4</f>
        <v/>
      </c>
      <c r="R4" s="3">
        <f>IF(Q4&gt;=0,"On Track","Needs Attention")</f>
        <v/>
      </c>
    </row>
    <row r="5">
      <c r="A5" s="11" t="inlineStr">
        <is>
          <t>ACC-002</t>
        </is>
      </c>
      <c r="B5" s="12" t="inlineStr">
        <is>
          <t>Liam Johnson</t>
        </is>
      </c>
      <c r="C5" s="12" t="inlineStr">
        <is>
          <t>Son</t>
        </is>
      </c>
      <c r="D5" s="12" t="inlineStr">
        <is>
          <t>Utah my529</t>
        </is>
      </c>
      <c r="E5" s="12" t="inlineStr">
        <is>
          <t>Michael Johnson</t>
        </is>
      </c>
      <c r="F5" s="13" t="inlineStr">
        <is>
          <t>03/22/2016</t>
        </is>
      </c>
      <c r="G5" s="13" t="inlineStr">
        <is>
          <t>06/01/2022</t>
        </is>
      </c>
      <c r="H5" s="6" t="n">
        <v>9800</v>
      </c>
      <c r="I5" s="6" t="n">
        <v>4800</v>
      </c>
      <c r="J5" s="6" t="n">
        <v>2400</v>
      </c>
      <c r="K5" s="14">
        <f>IFERROR(J5/I5,0)</f>
        <v/>
      </c>
      <c r="L5" s="8" t="n">
        <v>0.065</v>
      </c>
      <c r="M5" s="15">
        <f>DATEDIF(F5,TODAY(),"Y")</f>
        <v/>
      </c>
      <c r="N5" s="15">
        <f>MAX(0,18-M5)</f>
        <v/>
      </c>
      <c r="O5" s="6" t="n">
        <v>100000</v>
      </c>
      <c r="P5" s="16">
        <f>H5*(1+L5)^N5</f>
        <v/>
      </c>
      <c r="Q5" s="16">
        <f>P5-O5</f>
        <v/>
      </c>
      <c r="R5" s="11">
        <f>IF(Q5&gt;=0,"On Track","Needs Attention")</f>
        <v/>
      </c>
    </row>
    <row r="6">
      <c r="A6" s="3" t="inlineStr">
        <is>
          <t>ACC-003</t>
        </is>
      </c>
      <c r="B6" s="4" t="inlineStr">
        <is>
          <t>Olivia Williams</t>
        </is>
      </c>
      <c r="C6" s="4" t="inlineStr">
        <is>
          <t>Daughter</t>
        </is>
      </c>
      <c r="D6" s="4" t="inlineStr">
        <is>
          <t>NY 529 Direct Plan</t>
        </is>
      </c>
      <c r="E6" s="4" t="inlineStr">
        <is>
          <t>Jennifer Williams</t>
        </is>
      </c>
      <c r="F6" s="5" t="inlineStr">
        <is>
          <t>11/05/2011</t>
        </is>
      </c>
      <c r="G6" s="5" t="inlineStr">
        <is>
          <t>01/10/2018</t>
        </is>
      </c>
      <c r="H6" s="6" t="n">
        <v>41200</v>
      </c>
      <c r="I6" s="6" t="n">
        <v>7200</v>
      </c>
      <c r="J6" s="6" t="n">
        <v>7200</v>
      </c>
      <c r="K6" s="7">
        <f>IFERROR(J6/I6,0)</f>
        <v/>
      </c>
      <c r="L6" s="8" t="n">
        <v>0.06</v>
      </c>
      <c r="M6" s="9">
        <f>DATEDIF(F6,TODAY(),"Y")</f>
        <v/>
      </c>
      <c r="N6" s="9">
        <f>MAX(0,18-M6)</f>
        <v/>
      </c>
      <c r="O6" s="6" t="n">
        <v>110000</v>
      </c>
      <c r="P6" s="10">
        <f>H6*(1+L6)^N6</f>
        <v/>
      </c>
      <c r="Q6" s="10">
        <f>P6-O6</f>
        <v/>
      </c>
      <c r="R6" s="3">
        <f>IF(Q6&gt;=0,"On Track","Needs Attention")</f>
        <v/>
      </c>
    </row>
    <row r="7">
      <c r="A7" s="11" t="inlineStr">
        <is>
          <t>ACC-004</t>
        </is>
      </c>
      <c r="B7" s="12" t="inlineStr">
        <is>
          <t>Noah Davis</t>
        </is>
      </c>
      <c r="C7" s="12" t="inlineStr">
        <is>
          <t>Son</t>
        </is>
      </c>
      <c r="D7" s="12" t="inlineStr">
        <is>
          <t>Ohio CollegeAdvantage</t>
        </is>
      </c>
      <c r="E7" s="12" t="inlineStr">
        <is>
          <t>David Davis</t>
        </is>
      </c>
      <c r="F7" s="13" t="inlineStr">
        <is>
          <t>01/30/2015</t>
        </is>
      </c>
      <c r="G7" s="13" t="inlineStr">
        <is>
          <t>09/22/2021</t>
        </is>
      </c>
      <c r="H7" s="6" t="n">
        <v>15600</v>
      </c>
      <c r="I7" s="6" t="n">
        <v>5400</v>
      </c>
      <c r="J7" s="6" t="n">
        <v>3000</v>
      </c>
      <c r="K7" s="14">
        <f>IFERROR(J7/I7,0)</f>
        <v/>
      </c>
      <c r="L7" s="8" t="n">
        <v>0.07000000000000001</v>
      </c>
      <c r="M7" s="15">
        <f>DATEDIF(F7,TODAY(),"Y")</f>
        <v/>
      </c>
      <c r="N7" s="15">
        <f>MAX(0,18-M7)</f>
        <v/>
      </c>
      <c r="O7" s="6" t="n">
        <v>100000</v>
      </c>
      <c r="P7" s="16">
        <f>H7*(1+L7)^N7</f>
        <v/>
      </c>
      <c r="Q7" s="16">
        <f>P7-O7</f>
        <v/>
      </c>
      <c r="R7" s="11">
        <f>IF(Q7&gt;=0,"On Track","Needs Attention")</f>
        <v/>
      </c>
    </row>
    <row r="8">
      <c r="A8" s="3" t="inlineStr">
        <is>
          <t>ACC-005</t>
        </is>
      </c>
      <c r="B8" s="4" t="inlineStr">
        <is>
          <t>Ava Martinez</t>
        </is>
      </c>
      <c r="C8" s="4" t="inlineStr">
        <is>
          <t>Daughter</t>
        </is>
      </c>
      <c r="D8" s="4" t="inlineStr">
        <is>
          <t>Nevada Vanguard 529</t>
        </is>
      </c>
      <c r="E8" s="4" t="inlineStr">
        <is>
          <t>Sarah Martinez</t>
        </is>
      </c>
      <c r="F8" s="5" t="inlineStr">
        <is>
          <t>06/17/2012</t>
        </is>
      </c>
      <c r="G8" s="5" t="inlineStr">
        <is>
          <t>05/05/2019</t>
        </is>
      </c>
      <c r="H8" s="6" t="n">
        <v>28900</v>
      </c>
      <c r="I8" s="6" t="n">
        <v>6600</v>
      </c>
      <c r="J8" s="6" t="n">
        <v>6600</v>
      </c>
      <c r="K8" s="7">
        <f>IFERROR(J8/I8,0)</f>
        <v/>
      </c>
      <c r="L8" s="8" t="n">
        <v>0.065</v>
      </c>
      <c r="M8" s="9">
        <f>DATEDIF(F8,TODAY(),"Y")</f>
        <v/>
      </c>
      <c r="N8" s="9">
        <f>MAX(0,18-M8)</f>
        <v/>
      </c>
      <c r="O8" s="6" t="n">
        <v>105000</v>
      </c>
      <c r="P8" s="10">
        <f>H8*(1+L8)^N8</f>
        <v/>
      </c>
      <c r="Q8" s="10">
        <f>P8-O8</f>
        <v/>
      </c>
      <c r="R8" s="3">
        <f>IF(Q8&gt;=0,"On Track","Needs Attention")</f>
        <v/>
      </c>
    </row>
    <row r="9">
      <c r="A9" s="11" t="inlineStr">
        <is>
          <t>ACC-006</t>
        </is>
      </c>
      <c r="B9" s="12" t="inlineStr">
        <is>
          <t>Sophia Brown</t>
        </is>
      </c>
      <c r="C9" s="12" t="inlineStr">
        <is>
          <t>Daughter</t>
        </is>
      </c>
      <c r="D9" s="12" t="inlineStr">
        <is>
          <t>Utah my529</t>
        </is>
      </c>
      <c r="E9" s="12" t="inlineStr">
        <is>
          <t>James Brown</t>
        </is>
      </c>
      <c r="F9" s="13" t="inlineStr">
        <is>
          <t>09/09/2019</t>
        </is>
      </c>
      <c r="G9" s="13" t="inlineStr">
        <is>
          <t>11/30/2023</t>
        </is>
      </c>
      <c r="H9" s="6" t="n">
        <v>3200</v>
      </c>
      <c r="I9" s="6" t="n">
        <v>3600</v>
      </c>
      <c r="J9" s="6" t="n">
        <v>1800</v>
      </c>
      <c r="K9" s="14">
        <f>IFERROR(J9/I9,0)</f>
        <v/>
      </c>
      <c r="L9" s="8" t="n">
        <v>0.065</v>
      </c>
      <c r="M9" s="15">
        <f>DATEDIF(F9,TODAY(),"Y")</f>
        <v/>
      </c>
      <c r="N9" s="15">
        <f>MAX(0,18-M9)</f>
        <v/>
      </c>
      <c r="O9" s="6" t="n">
        <v>95000</v>
      </c>
      <c r="P9" s="16">
        <f>H9*(1+L9)^N9</f>
        <v/>
      </c>
      <c r="Q9" s="16">
        <f>P9-O9</f>
        <v/>
      </c>
      <c r="R9" s="11">
        <f>IF(Q9&gt;=0,"On Track","Needs Attention")</f>
        <v/>
      </c>
    </row>
    <row r="10">
      <c r="A10" s="3" t="inlineStr">
        <is>
          <t>ACC-007</t>
        </is>
      </c>
      <c r="B10" s="4" t="inlineStr">
        <is>
          <t>Mason Wilson</t>
        </is>
      </c>
      <c r="C10" s="4" t="inlineStr">
        <is>
          <t>Son</t>
        </is>
      </c>
      <c r="D10" s="4" t="inlineStr">
        <is>
          <t>Virginia Invest529</t>
        </is>
      </c>
      <c r="E10" s="4" t="inlineStr">
        <is>
          <t>Emily Wilson</t>
        </is>
      </c>
      <c r="F10" s="5" t="inlineStr">
        <is>
          <t>04/25/2009</t>
        </is>
      </c>
      <c r="G10" s="5" t="inlineStr">
        <is>
          <t>02/14/2017</t>
        </is>
      </c>
      <c r="H10" s="6" t="n">
        <v>62500</v>
      </c>
      <c r="I10" s="6" t="n">
        <v>8400</v>
      </c>
      <c r="J10" s="6" t="n">
        <v>8400</v>
      </c>
      <c r="K10" s="7">
        <f>IFERROR(J10/I10,0)</f>
        <v/>
      </c>
      <c r="L10" s="8" t="n">
        <v>0.055</v>
      </c>
      <c r="M10" s="9">
        <f>DATEDIF(F10,TODAY(),"Y")</f>
        <v/>
      </c>
      <c r="N10" s="9">
        <f>MAX(0,18-M10)</f>
        <v/>
      </c>
      <c r="O10" s="6" t="n">
        <v>115000</v>
      </c>
      <c r="P10" s="10">
        <f>H10*(1+L10)^N10</f>
        <v/>
      </c>
      <c r="Q10" s="10">
        <f>P10-O10</f>
        <v/>
      </c>
      <c r="R10" s="3">
        <f>IF(Q10&gt;=0,"On Track","Needs Attention")</f>
        <v/>
      </c>
    </row>
    <row r="11">
      <c r="A11" s="11" t="inlineStr">
        <is>
          <t>ACC-008</t>
        </is>
      </c>
      <c r="B11" s="12" t="inlineStr">
        <is>
          <t>Isabella Garcia</t>
        </is>
      </c>
      <c r="C11" s="12" t="inlineStr">
        <is>
          <t>Daughter</t>
        </is>
      </c>
      <c r="D11" s="12" t="inlineStr">
        <is>
          <t>Ohio CollegeAdvantage</t>
        </is>
      </c>
      <c r="E11" s="12" t="inlineStr">
        <is>
          <t>Robert Garcia</t>
        </is>
      </c>
      <c r="F11" s="13" t="inlineStr">
        <is>
          <t>12/01/2020</t>
        </is>
      </c>
      <c r="G11" s="13" t="inlineStr">
        <is>
          <t>07/18/2024</t>
        </is>
      </c>
      <c r="H11" s="6" t="n">
        <v>1500</v>
      </c>
      <c r="I11" s="6" t="n">
        <v>3000</v>
      </c>
      <c r="J11" s="6" t="n">
        <v>1500</v>
      </c>
      <c r="K11" s="14">
        <f>IFERROR(J11/I11,0)</f>
        <v/>
      </c>
      <c r="L11" s="8" t="n">
        <v>0.07000000000000001</v>
      </c>
      <c r="M11" s="15">
        <f>DATEDIF(F11,TODAY(),"Y")</f>
        <v/>
      </c>
      <c r="N11" s="15">
        <f>MAX(0,18-M11)</f>
        <v/>
      </c>
      <c r="O11" s="6" t="n">
        <v>95000</v>
      </c>
      <c r="P11" s="16">
        <f>H11*(1+L11)^N11</f>
        <v/>
      </c>
      <c r="Q11" s="16">
        <f>P11-O11</f>
        <v/>
      </c>
      <c r="R11" s="11">
        <f>IF(Q11&gt;=0,"On Track","Needs Attention")</f>
        <v/>
      </c>
    </row>
    <row r="12">
      <c r="A12" s="3" t="inlineStr">
        <is>
          <t>ACC-009</t>
        </is>
      </c>
      <c r="B12" s="4" t="inlineStr">
        <is>
          <t>Ethan Anderson</t>
        </is>
      </c>
      <c r="C12" s="4" t="inlineStr">
        <is>
          <t>Son</t>
        </is>
      </c>
      <c r="D12" s="4" t="inlineStr">
        <is>
          <t>NY 529 Direct Plan</t>
        </is>
      </c>
      <c r="E12" s="4" t="inlineStr">
        <is>
          <t>Lisa Anderson</t>
        </is>
      </c>
      <c r="F12" s="5" t="inlineStr">
        <is>
          <t>07/14/2017</t>
        </is>
      </c>
      <c r="G12" s="5" t="inlineStr">
        <is>
          <t>04/09/2022</t>
        </is>
      </c>
      <c r="H12" s="6" t="n">
        <v>11200</v>
      </c>
      <c r="I12" s="6" t="n">
        <v>4200</v>
      </c>
      <c r="J12" s="6" t="n">
        <v>2100</v>
      </c>
      <c r="K12" s="7">
        <f>IFERROR(J12/I12,0)</f>
        <v/>
      </c>
      <c r="L12" s="8" t="n">
        <v>0.06</v>
      </c>
      <c r="M12" s="9">
        <f>DATEDIF(F12,TODAY(),"Y")</f>
        <v/>
      </c>
      <c r="N12" s="9">
        <f>MAX(0,18-M12)</f>
        <v/>
      </c>
      <c r="O12" s="6" t="n">
        <v>100000</v>
      </c>
      <c r="P12" s="10">
        <f>H12*(1+L12)^N12</f>
        <v/>
      </c>
      <c r="Q12" s="10">
        <f>P12-O12</f>
        <v/>
      </c>
      <c r="R12" s="3">
        <f>IF(Q12&gt;=0,"On Track","Needs Attention")</f>
        <v/>
      </c>
    </row>
    <row r="13">
      <c r="A13" s="17" t="n"/>
      <c r="B13" s="18" t="inlineStr">
        <is>
          <t>TOTALS / AVERAGES</t>
        </is>
      </c>
      <c r="C13" s="17" t="n"/>
      <c r="D13" s="17" t="n"/>
      <c r="E13" s="17" t="n"/>
      <c r="F13" s="17" t="n"/>
      <c r="G13" s="17" t="n"/>
      <c r="H13" s="19">
        <f>SUM(H4:H12)</f>
        <v/>
      </c>
      <c r="I13" s="19">
        <f>SUM(I4:I12)</f>
        <v/>
      </c>
      <c r="J13" s="19">
        <f>SUM(J4:J12)</f>
        <v/>
      </c>
      <c r="K13" s="20">
        <f>IFERROR(AVERAGE(K4:K12),0)</f>
        <v/>
      </c>
      <c r="L13" s="17" t="n"/>
      <c r="M13" s="17" t="n"/>
      <c r="N13" s="17" t="n"/>
      <c r="O13" s="19">
        <f>SUM(O4:O12)</f>
        <v/>
      </c>
      <c r="P13" s="19">
        <f>SUM(P4:P12)</f>
        <v/>
      </c>
      <c r="Q13" s="19">
        <f>SUM(Q4:Q12)</f>
        <v/>
      </c>
      <c r="R13" s="17" t="n"/>
    </row>
  </sheetData>
  <mergeCells count="1">
    <mergeCell ref="A1:R1"/>
  </mergeCells>
  <conditionalFormatting sqref="R4:R12">
    <cfRule type="expression" priority="1" dxfId="0" stopIfTrue="1">
      <formula>R4="Needs Attention"</formula>
    </cfRule>
    <cfRule type="expression" priority="2" dxfId="1" stopIfTrue="1">
      <formula>R4="On Track"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4" customWidth="1" min="1" max="1"/>
    <col width="12" customWidth="1" min="2" max="2"/>
    <col width="12" customWidth="1" min="3" max="3"/>
    <col width="18" customWidth="1" min="4" max="4"/>
    <col width="16" customWidth="1" min="5" max="5"/>
    <col width="14" customWidth="1" min="6" max="6"/>
    <col width="12" customWidth="1" min="7" max="7"/>
    <col width="30" customWidth="1" min="8" max="8"/>
  </cols>
  <sheetData>
    <row r="1">
      <c r="A1" s="1" t="inlineStr">
        <is>
          <t>529 Plan Contribution Log</t>
        </is>
      </c>
    </row>
    <row r="2"/>
    <row r="3">
      <c r="A3" s="2" t="inlineStr">
        <is>
          <t>Transaction ID</t>
        </is>
      </c>
      <c r="B3" s="2" t="inlineStr">
        <is>
          <t>Date</t>
        </is>
      </c>
      <c r="C3" s="2" t="inlineStr">
        <is>
          <t>Account ID</t>
        </is>
      </c>
      <c r="D3" s="2" t="inlineStr">
        <is>
          <t>Beneficiary Name</t>
        </is>
      </c>
      <c r="E3" s="2" t="inlineStr">
        <is>
          <t>Contribution Type</t>
        </is>
      </c>
      <c r="F3" s="2" t="inlineStr">
        <is>
          <t>Amount</t>
        </is>
      </c>
      <c r="G3" s="2" t="inlineStr">
        <is>
          <t>Method</t>
        </is>
      </c>
      <c r="H3" s="2" t="inlineStr">
        <is>
          <t>Notes</t>
        </is>
      </c>
    </row>
    <row r="4">
      <c r="A4" s="3" t="inlineStr">
        <is>
          <t>TXN-001</t>
        </is>
      </c>
      <c r="B4" s="5" t="inlineStr">
        <is>
          <t>01/05/2026</t>
        </is>
      </c>
      <c r="C4" s="3" t="inlineStr">
        <is>
          <t>ACC-001</t>
        </is>
      </c>
      <c r="D4" s="4">
        <f>IFERROR(VLOOKUP(C4,Accounts!$A$4:$B$12,2,FALSE),"")</f>
        <v/>
      </c>
      <c r="E4" s="21" t="inlineStr">
        <is>
          <t>Gift</t>
        </is>
      </c>
      <c r="F4" s="6" t="n">
        <v>500</v>
      </c>
      <c r="G4" s="21" t="inlineStr">
        <is>
          <t>Check</t>
        </is>
      </c>
      <c r="H4" s="4" t="inlineStr">
        <is>
          <t>Birthday gift from grandparents</t>
        </is>
      </c>
    </row>
    <row r="5">
      <c r="A5" s="11" t="inlineStr">
        <is>
          <t>TXN-002</t>
        </is>
      </c>
      <c r="B5" s="13" t="inlineStr">
        <is>
          <t>01/15/2026</t>
        </is>
      </c>
      <c r="C5" s="11" t="inlineStr">
        <is>
          <t>ACC-003</t>
        </is>
      </c>
      <c r="D5" s="12">
        <f>IFERROR(VLOOKUP(C5,Accounts!$A$4:$B$12,2,FALSE),"")</f>
        <v/>
      </c>
      <c r="E5" s="21" t="inlineStr">
        <is>
          <t>Automatic</t>
        </is>
      </c>
      <c r="F5" s="6" t="n">
        <v>600</v>
      </c>
      <c r="G5" s="21" t="inlineStr">
        <is>
          <t>ACH</t>
        </is>
      </c>
      <c r="H5" s="12" t="inlineStr">
        <is>
          <t>Monthly automatic transfer</t>
        </is>
      </c>
    </row>
    <row r="6">
      <c r="A6" s="3" t="inlineStr">
        <is>
          <t>TXN-003</t>
        </is>
      </c>
      <c r="B6" s="5" t="inlineStr">
        <is>
          <t>02/01/2026</t>
        </is>
      </c>
      <c r="C6" s="3" t="inlineStr">
        <is>
          <t>ACC-005</t>
        </is>
      </c>
      <c r="D6" s="4">
        <f>IFERROR(VLOOKUP(C6,Accounts!$A$4:$B$12,2,FALSE),"")</f>
        <v/>
      </c>
      <c r="E6" s="21" t="inlineStr">
        <is>
          <t>Payroll</t>
        </is>
      </c>
      <c r="F6" s="6" t="n">
        <v>550</v>
      </c>
      <c r="G6" s="21" t="inlineStr">
        <is>
          <t>ACH</t>
        </is>
      </c>
      <c r="H6" s="4" t="inlineStr">
        <is>
          <t>Payroll deduction</t>
        </is>
      </c>
    </row>
    <row r="7">
      <c r="A7" s="11" t="inlineStr">
        <is>
          <t>TXN-004</t>
        </is>
      </c>
      <c r="B7" s="13" t="inlineStr">
        <is>
          <t>02/10/2026</t>
        </is>
      </c>
      <c r="C7" s="11" t="inlineStr">
        <is>
          <t>ACC-007</t>
        </is>
      </c>
      <c r="D7" s="12">
        <f>IFERROR(VLOOKUP(C7,Accounts!$A$4:$B$12,2,FALSE),"")</f>
        <v/>
      </c>
      <c r="E7" s="21" t="inlineStr">
        <is>
          <t>Automatic</t>
        </is>
      </c>
      <c r="F7" s="6" t="n">
        <v>700</v>
      </c>
      <c r="G7" s="21" t="inlineStr">
        <is>
          <t>ACH</t>
        </is>
      </c>
      <c r="H7" s="12" t="inlineStr">
        <is>
          <t>Monthly automatic transfer</t>
        </is>
      </c>
    </row>
    <row r="8">
      <c r="A8" s="3" t="inlineStr">
        <is>
          <t>TXN-005</t>
        </is>
      </c>
      <c r="B8" s="5" t="inlineStr">
        <is>
          <t>03/01/2026</t>
        </is>
      </c>
      <c r="C8" s="3" t="inlineStr">
        <is>
          <t>ACC-002</t>
        </is>
      </c>
      <c r="D8" s="4">
        <f>IFERROR(VLOOKUP(C8,Accounts!$A$4:$B$12,2,FALSE),"")</f>
        <v/>
      </c>
      <c r="E8" s="21" t="inlineStr">
        <is>
          <t>Manual</t>
        </is>
      </c>
      <c r="F8" s="6" t="n">
        <v>400</v>
      </c>
      <c r="G8" s="21" t="inlineStr">
        <is>
          <t>Online</t>
        </is>
      </c>
      <c r="H8" s="4" t="inlineStr">
        <is>
          <t>Tax refund deposit</t>
        </is>
      </c>
    </row>
    <row r="9">
      <c r="A9" s="11" t="inlineStr">
        <is>
          <t>TXN-006</t>
        </is>
      </c>
      <c r="B9" s="13" t="inlineStr">
        <is>
          <t>03/12/2026</t>
        </is>
      </c>
      <c r="C9" s="11" t="inlineStr">
        <is>
          <t>ACC-004</t>
        </is>
      </c>
      <c r="D9" s="12">
        <f>IFERROR(VLOOKUP(C9,Accounts!$A$4:$B$12,2,FALSE),"")</f>
        <v/>
      </c>
      <c r="E9" s="21" t="inlineStr">
        <is>
          <t>Gift</t>
        </is>
      </c>
      <c r="F9" s="6" t="n">
        <v>250</v>
      </c>
      <c r="G9" s="21" t="inlineStr">
        <is>
          <t>Check</t>
        </is>
      </c>
      <c r="H9" s="12" t="inlineStr">
        <is>
          <t>Holiday gift</t>
        </is>
      </c>
    </row>
    <row r="10">
      <c r="A10" s="3" t="inlineStr">
        <is>
          <t>TXN-007</t>
        </is>
      </c>
      <c r="B10" s="5" t="inlineStr">
        <is>
          <t>04/01/2026</t>
        </is>
      </c>
      <c r="C10" s="3" t="inlineStr">
        <is>
          <t>ACC-006</t>
        </is>
      </c>
      <c r="D10" s="4">
        <f>IFERROR(VLOOKUP(C10,Accounts!$A$4:$B$12,2,FALSE),"")</f>
        <v/>
      </c>
      <c r="E10" s="21" t="inlineStr">
        <is>
          <t>Automatic</t>
        </is>
      </c>
      <c r="F10" s="6" t="n">
        <v>300</v>
      </c>
      <c r="G10" s="21" t="inlineStr">
        <is>
          <t>ACH</t>
        </is>
      </c>
      <c r="H10" s="4" t="inlineStr">
        <is>
          <t>Monthly automatic transfer</t>
        </is>
      </c>
    </row>
    <row r="11">
      <c r="A11" s="11" t="inlineStr">
        <is>
          <t>TXN-008</t>
        </is>
      </c>
      <c r="B11" s="13" t="inlineStr">
        <is>
          <t>04/20/2026</t>
        </is>
      </c>
      <c r="C11" s="11" t="inlineStr">
        <is>
          <t>ACC-008</t>
        </is>
      </c>
      <c r="D11" s="12">
        <f>IFERROR(VLOOKUP(C11,Accounts!$A$4:$B$12,2,FALSE),"")</f>
        <v/>
      </c>
      <c r="E11" s="21" t="inlineStr">
        <is>
          <t>Manual</t>
        </is>
      </c>
      <c r="F11" s="6" t="n">
        <v>250</v>
      </c>
      <c r="G11" s="21" t="inlineStr">
        <is>
          <t>Online</t>
        </is>
      </c>
      <c r="H11" s="12" t="inlineStr">
        <is>
          <t>Initial funding top-up</t>
        </is>
      </c>
    </row>
    <row r="12">
      <c r="A12" s="3" t="inlineStr">
        <is>
          <t>TXN-009</t>
        </is>
      </c>
      <c r="B12" s="5" t="inlineStr">
        <is>
          <t>05/01/2026</t>
        </is>
      </c>
      <c r="C12" s="3" t="inlineStr">
        <is>
          <t>ACC-009</t>
        </is>
      </c>
      <c r="D12" s="4">
        <f>IFERROR(VLOOKUP(C12,Accounts!$A$4:$B$12,2,FALSE),"")</f>
        <v/>
      </c>
      <c r="E12" s="21" t="inlineStr">
        <is>
          <t>Payroll</t>
        </is>
      </c>
      <c r="F12" s="6" t="n">
        <v>350</v>
      </c>
      <c r="G12" s="21" t="inlineStr">
        <is>
          <t>ACH</t>
        </is>
      </c>
      <c r="H12" s="4" t="inlineStr">
        <is>
          <t>Payroll deduction</t>
        </is>
      </c>
    </row>
    <row r="13">
      <c r="A13" s="11" t="inlineStr">
        <is>
          <t>TXN-010</t>
        </is>
      </c>
      <c r="B13" s="13" t="inlineStr">
        <is>
          <t>06/01/2026</t>
        </is>
      </c>
      <c r="C13" s="11" t="inlineStr">
        <is>
          <t>ACC-001</t>
        </is>
      </c>
      <c r="D13" s="12">
        <f>IFERROR(VLOOKUP(C13,Accounts!$A$4:$B$12,2,FALSE),"")</f>
        <v/>
      </c>
      <c r="E13" s="21" t="inlineStr">
        <is>
          <t>Automatic</t>
        </is>
      </c>
      <c r="F13" s="6" t="n">
        <v>500</v>
      </c>
      <c r="G13" s="21" t="inlineStr">
        <is>
          <t>ACH</t>
        </is>
      </c>
      <c r="H13" s="12" t="inlineStr">
        <is>
          <t>Monthly automatic transfer</t>
        </is>
      </c>
    </row>
    <row r="14">
      <c r="A14" s="22" t="n"/>
      <c r="B14" s="22" t="n"/>
      <c r="C14" s="22" t="n"/>
      <c r="D14" s="22" t="n"/>
      <c r="E14" s="23" t="inlineStr">
        <is>
          <t>TOTAL</t>
        </is>
      </c>
      <c r="F14" s="19">
        <f>SUM(F4:F13)</f>
        <v/>
      </c>
      <c r="G14" s="22" t="n"/>
      <c r="H14" s="22" t="n"/>
    </row>
  </sheetData>
  <mergeCells count="1">
    <mergeCell ref="A1:H1"/>
  </mergeCells>
  <dataValidations count="2">
    <dataValidation sqref="E4:E13" showErrorMessage="1" showInputMessage="1" allowBlank="1" type="list">
      <formula1>"Gift,Automatic,Payroll,Manual"</formula1>
    </dataValidation>
    <dataValidation sqref="G4:G13" showErrorMessage="1" showInputMessage="1" allowBlank="1" type="list">
      <formula1>"ACH,Check,Online,Wire"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32" customWidth="1" min="1" max="1"/>
    <col width="18" customWidth="1" min="2" max="2"/>
    <col width="4" customWidth="1" min="3" max="3"/>
    <col width="18" customWidth="1" min="4" max="4"/>
    <col width="18" customWidth="1" min="5" max="5"/>
    <col width="18" customWidth="1" min="6" max="6"/>
  </cols>
  <sheetData>
    <row r="1">
      <c r="A1" s="1" t="inlineStr">
        <is>
          <t>529 College Savings Dashboard</t>
        </is>
      </c>
    </row>
    <row r="2"/>
    <row r="3">
      <c r="A3" s="2" t="inlineStr">
        <is>
          <t>Key Metric</t>
        </is>
      </c>
      <c r="B3" s="2" t="inlineStr">
        <is>
          <t>Value</t>
        </is>
      </c>
      <c r="D3" s="24" t="inlineStr">
        <is>
          <t>Beneficiary</t>
        </is>
      </c>
      <c r="E3" s="24" t="inlineStr">
        <is>
          <t>Current Balance</t>
        </is>
      </c>
      <c r="F3" s="24" t="inlineStr">
        <is>
          <t>Target Balance</t>
        </is>
      </c>
    </row>
    <row r="4">
      <c r="A4" s="25" t="inlineStr">
        <is>
          <t>Total Number of Accounts</t>
        </is>
      </c>
      <c r="B4" s="26">
        <f>COUNTA(Accounts!A4:A12)</f>
        <v/>
      </c>
      <c r="D4" s="27">
        <f>Accounts!B4</f>
        <v/>
      </c>
      <c r="E4" s="28">
        <f>Accounts!H4</f>
        <v/>
      </c>
      <c r="F4" s="28">
        <f>Accounts!O4</f>
        <v/>
      </c>
    </row>
    <row r="5">
      <c r="A5" s="29" t="inlineStr">
        <is>
          <t>Total Current Balance</t>
        </is>
      </c>
      <c r="B5" s="30">
        <f>SUM(Accounts!H4:H12)</f>
        <v/>
      </c>
      <c r="D5" s="27">
        <f>Accounts!B5</f>
        <v/>
      </c>
      <c r="E5" s="28">
        <f>Accounts!H5</f>
        <v/>
      </c>
      <c r="F5" s="28">
        <f>Accounts!O5</f>
        <v/>
      </c>
    </row>
    <row r="6">
      <c r="A6" s="25" t="inlineStr">
        <is>
          <t>Total Annual Contribution Goal</t>
        </is>
      </c>
      <c r="B6" s="31">
        <f>SUM(Accounts!I4:I12)</f>
        <v/>
      </c>
      <c r="D6" s="27">
        <f>Accounts!B6</f>
        <v/>
      </c>
      <c r="E6" s="28">
        <f>Accounts!H6</f>
        <v/>
      </c>
      <c r="F6" s="28">
        <f>Accounts!O6</f>
        <v/>
      </c>
    </row>
    <row r="7">
      <c r="A7" s="29" t="inlineStr">
        <is>
          <t>Total YTD Contributions</t>
        </is>
      </c>
      <c r="B7" s="30">
        <f>SUM(Accounts!J4:J12)</f>
        <v/>
      </c>
      <c r="D7" s="27">
        <f>Accounts!B7</f>
        <v/>
      </c>
      <c r="E7" s="28">
        <f>Accounts!H7</f>
        <v/>
      </c>
      <c r="F7" s="28">
        <f>Accounts!O7</f>
        <v/>
      </c>
    </row>
    <row r="8">
      <c r="A8" s="25" t="inlineStr">
        <is>
          <t>Average Contribution % of Goal</t>
        </is>
      </c>
      <c r="B8" s="32">
        <f>IFERROR(AVERAGE(Accounts!K4:K12),0)</f>
        <v/>
      </c>
      <c r="D8" s="27">
        <f>Accounts!B8</f>
        <v/>
      </c>
      <c r="E8" s="28">
        <f>Accounts!H8</f>
        <v/>
      </c>
      <c r="F8" s="28">
        <f>Accounts!O8</f>
        <v/>
      </c>
    </row>
    <row r="9">
      <c r="A9" s="29" t="inlineStr">
        <is>
          <t>Total Projected Balance at College</t>
        </is>
      </c>
      <c r="B9" s="30">
        <f>SUM(Accounts!P4:P12)</f>
        <v/>
      </c>
      <c r="D9" s="27">
        <f>Accounts!B9</f>
        <v/>
      </c>
      <c r="E9" s="28">
        <f>Accounts!H9</f>
        <v/>
      </c>
      <c r="F9" s="28">
        <f>Accounts!O9</f>
        <v/>
      </c>
    </row>
    <row r="10">
      <c r="A10" s="25" t="inlineStr">
        <is>
          <t>Total Projected Surplus/Shortfall</t>
        </is>
      </c>
      <c r="B10" s="31">
        <f>SUM(Accounts!Q4:Q12)</f>
        <v/>
      </c>
      <c r="D10" s="27">
        <f>Accounts!B10</f>
        <v/>
      </c>
      <c r="E10" s="28">
        <f>Accounts!H10</f>
        <v/>
      </c>
      <c r="F10" s="28">
        <f>Accounts!O10</f>
        <v/>
      </c>
    </row>
    <row r="11">
      <c r="A11" s="29" t="inlineStr">
        <is>
          <t>Accounts On Track</t>
        </is>
      </c>
      <c r="B11" s="33">
        <f>COUNTIF(Accounts!R4:R12,"On Track")</f>
        <v/>
      </c>
      <c r="D11" s="27">
        <f>Accounts!B11</f>
        <v/>
      </c>
      <c r="E11" s="28">
        <f>Accounts!H11</f>
        <v/>
      </c>
      <c r="F11" s="28">
        <f>Accounts!O11</f>
        <v/>
      </c>
    </row>
    <row r="12">
      <c r="A12" s="25" t="inlineStr">
        <is>
          <t>Accounts Needing Attention</t>
        </is>
      </c>
      <c r="B12" s="26">
        <f>COUNTIF(Accounts!R4:R12,"Needs Attention")</f>
        <v/>
      </c>
      <c r="D12" s="27">
        <f>Accounts!B12</f>
        <v/>
      </c>
      <c r="E12" s="28">
        <f>Accounts!H12</f>
        <v/>
      </c>
      <c r="F12" s="28">
        <f>Accounts!O12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26" customWidth="1" min="1" max="1"/>
    <col width="95" customWidth="1" min="2" max="2"/>
  </cols>
  <sheetData>
    <row r="1">
      <c r="A1" s="1" t="inlineStr">
        <is>
          <t>529 College Savings Plan Tracker - User Guide</t>
        </is>
      </c>
    </row>
    <row r="2"/>
    <row r="3">
      <c r="A3" s="2" t="inlineStr">
        <is>
          <t>Section</t>
        </is>
      </c>
      <c r="B3" s="2" t="inlineStr">
        <is>
          <t>Description</t>
        </is>
      </c>
    </row>
    <row r="4" ht="45" customHeight="1">
      <c r="A4" s="34" t="inlineStr">
        <is>
          <t>Accounts Sheet</t>
        </is>
      </c>
      <c r="B4" s="35" t="inlineStr">
        <is>
          <t>Lists each 529 account by beneficiary. Enter Current Balance, Annual Contribution Goal, YTD Contributions, Assumed Annual Return %, and Target Balance at College in the yellow input cells. Age, Years Until College, Projected Balance, Surplus/Shortfall, and Status are calculated automatically.</t>
        </is>
      </c>
    </row>
    <row r="5" ht="45" customHeight="1">
      <c r="A5" s="36" t="inlineStr">
        <is>
          <t>Contribution % of Goal</t>
        </is>
      </c>
      <c r="B5" s="37" t="inlineStr">
        <is>
          <t>Calculated as YTD Contributions divided by Annual Contribution Goal, shown as a percentage.</t>
        </is>
      </c>
    </row>
    <row r="6" ht="45" customHeight="1">
      <c r="A6" s="34" t="inlineStr">
        <is>
          <t>Projected Balance at College</t>
        </is>
      </c>
      <c r="B6" s="35" t="inlineStr">
        <is>
          <t>Uses the formula Current Balance x (1 + Assumed Annual Return) raised to the power of Years Until College, estimating future value with compound growth.</t>
        </is>
      </c>
    </row>
    <row r="7" ht="45" customHeight="1">
      <c r="A7" s="36" t="inlineStr">
        <is>
          <t>Status Column</t>
        </is>
      </c>
      <c r="B7" s="37" t="inlineStr">
        <is>
          <t>Automatically flags each account as "On Track" (green) when the projected balance meets or exceeds the target, or "Needs Attention" (red) when a shortfall is projected.</t>
        </is>
      </c>
    </row>
    <row r="8" ht="45" customHeight="1">
      <c r="A8" s="34" t="inlineStr">
        <is>
          <t>Contribution Log Sheet</t>
        </is>
      </c>
      <c r="B8" s="35" t="inlineStr">
        <is>
          <t>Records every contribution transaction. Enter Date, Account ID, Contribution Type, Amount, and Method. Beneficiary Name is looked up automatically using VLOOKUP against the Accounts sheet.</t>
        </is>
      </c>
    </row>
    <row r="9" ht="45" customHeight="1">
      <c r="A9" s="36" t="inlineStr">
        <is>
          <t>Dashboard Sheet</t>
        </is>
      </c>
      <c r="B9" s="37" t="inlineStr">
        <is>
          <t>Displays key aggregated metrics (total balances, contributions, and account status counts) plus a bar chart comparing current versus target balances and a pie chart of balance distribution.</t>
        </is>
      </c>
    </row>
    <row r="10" ht="45" customHeight="1">
      <c r="A10" s="34" t="inlineStr">
        <is>
          <t>Adding New Accounts</t>
        </is>
      </c>
      <c r="B10" s="35" t="inlineStr">
        <is>
          <t>Insert a new row in the Accounts sheet, assign a unique Account ID, fill in all input cells, and copy the formulas from an existing row into the new row.</t>
        </is>
      </c>
    </row>
    <row r="11" ht="45" customHeight="1">
      <c r="A11" s="36" t="inlineStr">
        <is>
          <t>Adding New Contributions</t>
        </is>
      </c>
      <c r="B11" s="37" t="inlineStr">
        <is>
          <t>Insert a new row in the Contribution Log sheet using the next Transaction ID, matching an existing Account ID so the beneficiary name populates automatically.</t>
        </is>
      </c>
    </row>
    <row r="12" ht="45" customHeight="1">
      <c r="A12" s="34" t="inlineStr">
        <is>
          <t>Assumptions</t>
        </is>
      </c>
      <c r="B12" s="35" t="inlineStr">
        <is>
          <t>Assumed Annual Return % is an editable estimate used only for projection purposes; actual investment performance will vary and is not guaranteed.</t>
        </is>
      </c>
    </row>
    <row r="13" ht="45" customHeight="1">
      <c r="A13" s="36" t="inlineStr">
        <is>
          <t>Color Key</t>
        </is>
      </c>
      <c r="B13" s="37" t="inlineStr">
        <is>
          <t>Pale yellow cells are meant to be edited. Green highlighting indicates a favorable status. Red highlighting indicates an account that may need increased contributions.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2026-07-17T17:51:59Z</dcterms:created>
  <dcterms:modified xmlns:dcterms="http://purl.org/dc/terms/" xmlns:xsi="http://www.w3.org/2001/XMLSchema-instance" xsi:type="dcterms:W3CDTF">2026-07-17T17:51:59Z</dcterms:modified>
</cp:coreProperties>
</file>